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8800" windowHeight="12360" activeTab="1"/>
  </bookViews>
  <sheets>
    <sheet name="Complete" sheetId="1" r:id="rId1"/>
    <sheet name="Incomplete" sheetId="3" r:id="rId2"/>
  </sheet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3" l="1"/>
  <c r="D37" i="3"/>
  <c r="E37" i="3" s="1"/>
  <c r="A26" i="3"/>
  <c r="D24" i="3"/>
  <c r="E24" i="3" s="1"/>
  <c r="F24" i="3" s="1"/>
  <c r="D11" i="3"/>
  <c r="C4" i="3"/>
  <c r="D3" i="3"/>
  <c r="C41" i="1"/>
  <c r="D41" i="1"/>
  <c r="F41" i="1"/>
  <c r="G41" i="1"/>
  <c r="H41" i="1"/>
  <c r="I41" i="1"/>
  <c r="J41" i="1"/>
  <c r="K41" i="1"/>
  <c r="L41" i="1"/>
  <c r="M41" i="1"/>
  <c r="C42" i="1"/>
  <c r="D42" i="1"/>
  <c r="F42" i="1"/>
  <c r="G42" i="1"/>
  <c r="H42" i="1"/>
  <c r="I42" i="1"/>
  <c r="J42" i="1"/>
  <c r="K42" i="1"/>
  <c r="L42" i="1"/>
  <c r="M42" i="1"/>
  <c r="C43" i="1"/>
  <c r="D43" i="1"/>
  <c r="F43" i="1"/>
  <c r="G43" i="1"/>
  <c r="H43" i="1"/>
  <c r="I43" i="1"/>
  <c r="J43" i="1"/>
  <c r="K43" i="1"/>
  <c r="L43" i="1"/>
  <c r="M43" i="1"/>
  <c r="C44" i="1"/>
  <c r="D44" i="1"/>
  <c r="F44" i="1"/>
  <c r="G44" i="1"/>
  <c r="H44" i="1"/>
  <c r="I44" i="1"/>
  <c r="J44" i="1"/>
  <c r="K44" i="1"/>
  <c r="L44" i="1"/>
  <c r="M44" i="1"/>
  <c r="C45" i="1"/>
  <c r="D45" i="1"/>
  <c r="F45" i="1"/>
  <c r="G45" i="1"/>
  <c r="H45" i="1"/>
  <c r="I45" i="1"/>
  <c r="J45" i="1"/>
  <c r="K45" i="1"/>
  <c r="L45" i="1"/>
  <c r="M45" i="1"/>
  <c r="C46" i="1"/>
  <c r="D46" i="1"/>
  <c r="F46" i="1"/>
  <c r="G46" i="1"/>
  <c r="H46" i="1"/>
  <c r="I46" i="1"/>
  <c r="J46" i="1"/>
  <c r="K46" i="1"/>
  <c r="L46" i="1"/>
  <c r="M46" i="1"/>
  <c r="C47" i="1"/>
  <c r="D47" i="1"/>
  <c r="F47" i="1"/>
  <c r="G47" i="1"/>
  <c r="H47" i="1"/>
  <c r="I47" i="1"/>
  <c r="J47" i="1"/>
  <c r="K47" i="1"/>
  <c r="L47" i="1"/>
  <c r="M47" i="1"/>
  <c r="C48" i="1"/>
  <c r="D48" i="1"/>
  <c r="F48" i="1"/>
  <c r="G48" i="1"/>
  <c r="H48" i="1"/>
  <c r="I48" i="1"/>
  <c r="J48" i="1"/>
  <c r="K48" i="1"/>
  <c r="L48" i="1"/>
  <c r="M48" i="1"/>
  <c r="C49" i="1"/>
  <c r="D49" i="1"/>
  <c r="F49" i="1"/>
  <c r="G49" i="1"/>
  <c r="H49" i="1"/>
  <c r="I49" i="1"/>
  <c r="J49" i="1"/>
  <c r="K49" i="1"/>
  <c r="L49" i="1"/>
  <c r="M49" i="1"/>
  <c r="M40" i="1"/>
  <c r="L40" i="1"/>
  <c r="K40" i="1"/>
  <c r="J40" i="1"/>
  <c r="I40" i="1"/>
  <c r="H40" i="1"/>
  <c r="G40" i="1"/>
  <c r="F40" i="1"/>
  <c r="E40" i="1"/>
  <c r="C40" i="1"/>
  <c r="A42" i="1"/>
  <c r="A41" i="1"/>
  <c r="D38" i="1"/>
  <c r="E38" i="1" s="1"/>
  <c r="F38" i="1" s="1"/>
  <c r="G38" i="1" s="1"/>
  <c r="H38" i="1" s="1"/>
  <c r="I38" i="1" s="1"/>
  <c r="J38" i="1" s="1"/>
  <c r="K38" i="1" s="1"/>
  <c r="L38" i="1" s="1"/>
  <c r="M38" i="1" s="1"/>
  <c r="H6" i="1"/>
  <c r="G6" i="1"/>
  <c r="N6" i="1"/>
  <c r="M6" i="1"/>
  <c r="L6" i="1"/>
  <c r="K6" i="1"/>
  <c r="J6" i="1"/>
  <c r="I6" i="1"/>
  <c r="F6" i="1"/>
  <c r="A27" i="1"/>
  <c r="C14" i="3" l="1"/>
  <c r="C5" i="3"/>
  <c r="G24" i="3"/>
  <c r="E3" i="3"/>
  <c r="D14" i="3"/>
  <c r="F37" i="3"/>
  <c r="A40" i="3"/>
  <c r="A27" i="3"/>
  <c r="A43" i="1"/>
  <c r="A28" i="1"/>
  <c r="A28" i="3" l="1"/>
  <c r="A41" i="3"/>
  <c r="G37" i="3"/>
  <c r="J7" i="3"/>
  <c r="F7" i="3"/>
  <c r="K7" i="3"/>
  <c r="E7" i="3"/>
  <c r="E8" i="3" s="1"/>
  <c r="E18" i="3" s="1"/>
  <c r="I7" i="3"/>
  <c r="D7" i="3"/>
  <c r="M7" i="3"/>
  <c r="H7" i="3"/>
  <c r="L7" i="3"/>
  <c r="G7" i="3"/>
  <c r="E14" i="3"/>
  <c r="F3" i="3"/>
  <c r="E10" i="3"/>
  <c r="C18" i="3"/>
  <c r="H24" i="3"/>
  <c r="A44" i="1"/>
  <c r="A29" i="1"/>
  <c r="I24" i="3" l="1"/>
  <c r="D8" i="3"/>
  <c r="D10" i="3"/>
  <c r="A42" i="3"/>
  <c r="F10" i="3"/>
  <c r="F6" i="3"/>
  <c r="G3" i="3"/>
  <c r="H37" i="3"/>
  <c r="A29" i="3"/>
  <c r="A45" i="1"/>
  <c r="A30" i="1"/>
  <c r="F8" i="3" l="1"/>
  <c r="E11" i="3"/>
  <c r="I37" i="3"/>
  <c r="F14" i="3"/>
  <c r="G10" i="3"/>
  <c r="G6" i="3"/>
  <c r="G14" i="3" s="1"/>
  <c r="H3" i="3"/>
  <c r="D18" i="3"/>
  <c r="J24" i="3"/>
  <c r="A30" i="3"/>
  <c r="A43" i="3"/>
  <c r="A46" i="1"/>
  <c r="A31" i="1"/>
  <c r="F18" i="3" l="1"/>
  <c r="A44" i="3"/>
  <c r="A31" i="3"/>
  <c r="J37" i="3"/>
  <c r="F11" i="3"/>
  <c r="G8" i="3"/>
  <c r="K24" i="3"/>
  <c r="I3" i="3"/>
  <c r="H6" i="3"/>
  <c r="H14" i="3" s="1"/>
  <c r="H10" i="3"/>
  <c r="A47" i="1"/>
  <c r="A32" i="1"/>
  <c r="L24" i="3" l="1"/>
  <c r="G18" i="3"/>
  <c r="A45" i="3"/>
  <c r="H8" i="3"/>
  <c r="G11" i="3"/>
  <c r="J3" i="3"/>
  <c r="I10" i="3"/>
  <c r="I6" i="3"/>
  <c r="K37" i="3"/>
  <c r="A32" i="3"/>
  <c r="A48" i="1"/>
  <c r="A33" i="1"/>
  <c r="A33" i="3" l="1"/>
  <c r="H11" i="3"/>
  <c r="I8" i="3"/>
  <c r="H18" i="3"/>
  <c r="A46" i="3"/>
  <c r="I14" i="3"/>
  <c r="L37" i="3"/>
  <c r="J10" i="3"/>
  <c r="J6" i="3"/>
  <c r="K3" i="3"/>
  <c r="M24" i="3"/>
  <c r="A49" i="1"/>
  <c r="A34" i="1"/>
  <c r="A47" i="3" l="1"/>
  <c r="J8" i="3"/>
  <c r="I11" i="3"/>
  <c r="J14" i="3"/>
  <c r="M37" i="3"/>
  <c r="K6" i="3"/>
  <c r="K10" i="3"/>
  <c r="L3" i="3"/>
  <c r="I18" i="3"/>
  <c r="A34" i="3"/>
  <c r="A35" i="1"/>
  <c r="K8" i="3" l="1"/>
  <c r="J11" i="3"/>
  <c r="L10" i="3"/>
  <c r="M3" i="3"/>
  <c r="L6" i="3"/>
  <c r="L14" i="3" s="1"/>
  <c r="K14" i="3"/>
  <c r="J18" i="3"/>
  <c r="D24" i="1"/>
  <c r="C4" i="1"/>
  <c r="C5" i="1"/>
  <c r="L7" i="1" s="1"/>
  <c r="D3" i="1"/>
  <c r="E3" i="1" s="1"/>
  <c r="F3" i="1" s="1"/>
  <c r="G3" i="1" s="1"/>
  <c r="H3" i="1" s="1"/>
  <c r="I3" i="1" s="1"/>
  <c r="J3" i="1" s="1"/>
  <c r="K3" i="1" s="1"/>
  <c r="L3" i="1" s="1"/>
  <c r="M3" i="1" s="1"/>
  <c r="L8" i="3" l="1"/>
  <c r="K11" i="3"/>
  <c r="K18" i="3"/>
  <c r="M6" i="3"/>
  <c r="N3" i="3"/>
  <c r="N6" i="3" s="1"/>
  <c r="M11" i="3" s="1"/>
  <c r="M10" i="3"/>
  <c r="D27" i="1"/>
  <c r="D28" i="1"/>
  <c r="D29" i="1"/>
  <c r="D30" i="1"/>
  <c r="D31" i="1"/>
  <c r="D32" i="1"/>
  <c r="D33" i="1"/>
  <c r="D34" i="1"/>
  <c r="D35" i="1"/>
  <c r="C14" i="1"/>
  <c r="C26" i="1"/>
  <c r="C27" i="1"/>
  <c r="C28" i="1"/>
  <c r="C29" i="1"/>
  <c r="C30" i="1"/>
  <c r="C31" i="1"/>
  <c r="C32" i="1"/>
  <c r="C33" i="1"/>
  <c r="C34" i="1"/>
  <c r="C35" i="1"/>
  <c r="F14" i="1"/>
  <c r="N3" i="1"/>
  <c r="G14" i="1"/>
  <c r="L10" i="1"/>
  <c r="D14" i="1"/>
  <c r="H14" i="1"/>
  <c r="C18" i="1"/>
  <c r="D11" i="1"/>
  <c r="E14" i="1"/>
  <c r="E24" i="1"/>
  <c r="E11" i="1"/>
  <c r="M7" i="1"/>
  <c r="M10" i="1" s="1"/>
  <c r="E7" i="1"/>
  <c r="E10" i="1" s="1"/>
  <c r="F7" i="1"/>
  <c r="I7" i="1"/>
  <c r="I10" i="1" s="1"/>
  <c r="J7" i="1"/>
  <c r="J10" i="1" s="1"/>
  <c r="G7" i="1"/>
  <c r="G10" i="1" s="1"/>
  <c r="K7" i="1"/>
  <c r="K10" i="1" s="1"/>
  <c r="E8" i="1"/>
  <c r="D7" i="1"/>
  <c r="D10" i="1" s="1"/>
  <c r="H7" i="1"/>
  <c r="H10" i="1" s="1"/>
  <c r="L11" i="3" l="1"/>
  <c r="M8" i="3"/>
  <c r="L18" i="3"/>
  <c r="M14" i="3"/>
  <c r="D26" i="1"/>
  <c r="D40" i="1"/>
  <c r="B40" i="1" s="1"/>
  <c r="E18" i="1"/>
  <c r="E44" i="1"/>
  <c r="B44" i="1" s="1"/>
  <c r="E48" i="1"/>
  <c r="B48" i="1" s="1"/>
  <c r="E43" i="1"/>
  <c r="B43" i="1" s="1"/>
  <c r="E47" i="1"/>
  <c r="B47" i="1" s="1"/>
  <c r="E42" i="1"/>
  <c r="B42" i="1" s="1"/>
  <c r="E46" i="1"/>
  <c r="B46" i="1" s="1"/>
  <c r="E41" i="1"/>
  <c r="B41" i="1" s="1"/>
  <c r="E45" i="1"/>
  <c r="B45" i="1" s="1"/>
  <c r="E49" i="1"/>
  <c r="B49" i="1" s="1"/>
  <c r="E26" i="1"/>
  <c r="E27" i="1"/>
  <c r="E28" i="1"/>
  <c r="E29" i="1"/>
  <c r="E30" i="1"/>
  <c r="E31" i="1"/>
  <c r="E32" i="1"/>
  <c r="E33" i="1"/>
  <c r="E34" i="1"/>
  <c r="E35" i="1"/>
  <c r="F8" i="1"/>
  <c r="F18" i="1" s="1"/>
  <c r="F10" i="1"/>
  <c r="F24" i="1"/>
  <c r="F11" i="1"/>
  <c r="I8" i="1"/>
  <c r="I18" i="1" s="1"/>
  <c r="H8" i="1"/>
  <c r="H18" i="1" s="1"/>
  <c r="D8" i="1"/>
  <c r="D18" i="1" s="1"/>
  <c r="G8" i="1"/>
  <c r="G18" i="1" s="1"/>
  <c r="C20" i="3" l="1"/>
  <c r="C16" i="3"/>
  <c r="C15" i="3"/>
  <c r="M18" i="3"/>
  <c r="C19" i="3" s="1"/>
  <c r="F26" i="1"/>
  <c r="F27" i="1"/>
  <c r="F28" i="1"/>
  <c r="F29" i="1"/>
  <c r="F30" i="1"/>
  <c r="F31" i="1"/>
  <c r="F32" i="1"/>
  <c r="F33" i="1"/>
  <c r="F34" i="1"/>
  <c r="F35" i="1"/>
  <c r="I14" i="1"/>
  <c r="G24" i="1"/>
  <c r="G11" i="1"/>
  <c r="G26" i="1" l="1"/>
  <c r="G27" i="1"/>
  <c r="G28" i="1"/>
  <c r="G29" i="1"/>
  <c r="G30" i="1"/>
  <c r="G31" i="1"/>
  <c r="G32" i="1"/>
  <c r="G33" i="1"/>
  <c r="G34" i="1"/>
  <c r="G35" i="1"/>
  <c r="J14" i="1"/>
  <c r="J8" i="1"/>
  <c r="J18" i="1" s="1"/>
  <c r="H24" i="1"/>
  <c r="H11" i="1"/>
  <c r="H26" i="1" l="1"/>
  <c r="H27" i="1"/>
  <c r="H28" i="1"/>
  <c r="H29" i="1"/>
  <c r="H30" i="1"/>
  <c r="H31" i="1"/>
  <c r="H32" i="1"/>
  <c r="H33" i="1"/>
  <c r="H34" i="1"/>
  <c r="H35" i="1"/>
  <c r="K14" i="1"/>
  <c r="K8" i="1"/>
  <c r="K18" i="1" s="1"/>
  <c r="I24" i="1"/>
  <c r="I11" i="1"/>
  <c r="I26" i="1" l="1"/>
  <c r="I27" i="1"/>
  <c r="I28" i="1"/>
  <c r="I29" i="1"/>
  <c r="I30" i="1"/>
  <c r="I31" i="1"/>
  <c r="I32" i="1"/>
  <c r="I33" i="1"/>
  <c r="I34" i="1"/>
  <c r="I35" i="1"/>
  <c r="L14" i="1"/>
  <c r="L8" i="1"/>
  <c r="L18" i="1" s="1"/>
  <c r="J24" i="1"/>
  <c r="J11" i="1"/>
  <c r="J26" i="1" l="1"/>
  <c r="J27" i="1"/>
  <c r="J28" i="1"/>
  <c r="J29" i="1"/>
  <c r="J30" i="1"/>
  <c r="J31" i="1"/>
  <c r="J32" i="1"/>
  <c r="J33" i="1"/>
  <c r="J34" i="1"/>
  <c r="J35" i="1"/>
  <c r="M8" i="1"/>
  <c r="K24" i="1"/>
  <c r="K11" i="1"/>
  <c r="K26" i="1" l="1"/>
  <c r="K27" i="1"/>
  <c r="K28" i="1"/>
  <c r="K29" i="1"/>
  <c r="K30" i="1"/>
  <c r="K31" i="1"/>
  <c r="K32" i="1"/>
  <c r="K33" i="1"/>
  <c r="K34" i="1"/>
  <c r="K35" i="1"/>
  <c r="L24" i="1"/>
  <c r="L11" i="1"/>
  <c r="L26" i="1" l="1"/>
  <c r="L27" i="1"/>
  <c r="L28" i="1"/>
  <c r="L29" i="1"/>
  <c r="L30" i="1"/>
  <c r="L31" i="1"/>
  <c r="L32" i="1"/>
  <c r="L33" i="1"/>
  <c r="L34" i="1"/>
  <c r="L35" i="1"/>
  <c r="M24" i="1"/>
  <c r="M11" i="1"/>
  <c r="M26" i="1" l="1"/>
  <c r="B26" i="1" s="1"/>
  <c r="M27" i="1"/>
  <c r="B27" i="1" s="1"/>
  <c r="M28" i="1"/>
  <c r="B28" i="1" s="1"/>
  <c r="M29" i="1"/>
  <c r="B29" i="1" s="1"/>
  <c r="M30" i="1"/>
  <c r="B30" i="1" s="1"/>
  <c r="M31" i="1"/>
  <c r="B31" i="1" s="1"/>
  <c r="M32" i="1"/>
  <c r="B32" i="1" s="1"/>
  <c r="M33" i="1"/>
  <c r="B33" i="1" s="1"/>
  <c r="M34" i="1"/>
  <c r="B34" i="1" s="1"/>
  <c r="M35" i="1"/>
  <c r="B35" i="1" s="1"/>
  <c r="M14" i="1"/>
  <c r="M18" i="1"/>
  <c r="C19" i="1" s="1"/>
  <c r="C20" i="1" l="1"/>
  <c r="C16" i="1"/>
  <c r="C15" i="1"/>
</calcChain>
</file>

<file path=xl/sharedStrings.xml><?xml version="1.0" encoding="utf-8"?>
<sst xmlns="http://schemas.openxmlformats.org/spreadsheetml/2006/main" count="38" uniqueCount="17">
  <si>
    <t>Net Operating Income</t>
  </si>
  <si>
    <t>Debt Service</t>
  </si>
  <si>
    <t>Cap Rate</t>
  </si>
  <si>
    <t>Cash Flow after Financing</t>
  </si>
  <si>
    <t>Loan Payoff</t>
  </si>
  <si>
    <t>Property Value</t>
  </si>
  <si>
    <t>Acquisition Cost</t>
  </si>
  <si>
    <t>Unlevered Cash Flow</t>
  </si>
  <si>
    <t>Levered Cash Flow</t>
  </si>
  <si>
    <t>Loan Funding</t>
  </si>
  <si>
    <t>IRR</t>
  </si>
  <si>
    <t>Equity Multiple</t>
  </si>
  <si>
    <t>IRR Matrix</t>
  </si>
  <si>
    <t>Unlevered</t>
  </si>
  <si>
    <t>Levered</t>
  </si>
  <si>
    <t>Unlevered IRR</t>
  </si>
  <si>
    <t>Levered IRR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</si>
</sst>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164" formatCode="&quot;Year&quot;\ 0"/>
    <numFmt numFmtId="167" formatCode="0.0%"/>
    <numFmt numFmtId="172" formatCode="0.00&quot;X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5" fontId="0" fillId="0" borderId="0" xfId="0" applyNumberFormat="1"/>
    <xf numFmtId="5" fontId="2" fillId="0" borderId="0" xfId="0" applyNumberFormat="1" applyFont="1"/>
    <xf numFmtId="9" fontId="0" fillId="0" borderId="0" xfId="0" applyNumberFormat="1"/>
    <xf numFmtId="167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172" fontId="0" fillId="0" borderId="0" xfId="0" applyNumberFormat="1"/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right" indent="1"/>
    </xf>
    <xf numFmtId="164" fontId="3" fillId="0" borderId="0" xfId="0" applyNumberFormat="1" applyFont="1"/>
    <xf numFmtId="10" fontId="4" fillId="0" borderId="0" xfId="0" applyNumberFormat="1" applyFont="1"/>
    <xf numFmtId="5" fontId="4" fillId="0" borderId="0" xfId="0" applyNumberFormat="1" applyFont="1"/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5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9"/>
  <sheetViews>
    <sheetView topLeftCell="A13" workbookViewId="0">
      <selection activeCell="C19" sqref="C19"/>
    </sheetView>
  </sheetViews>
  <sheetFormatPr defaultRowHeight="15" x14ac:dyDescent="0.25"/>
  <cols>
    <col min="2" max="2" width="23.85546875" bestFit="1" customWidth="1"/>
    <col min="3" max="3" width="12.85546875" bestFit="1" customWidth="1"/>
    <col min="4" max="13" width="11.85546875" bestFit="1" customWidth="1"/>
  </cols>
  <sheetData>
    <row r="3" spans="2:14" x14ac:dyDescent="0.25">
      <c r="C3" s="11">
        <v>0</v>
      </c>
      <c r="D3" s="11">
        <f>C3+1</f>
        <v>1</v>
      </c>
      <c r="E3" s="11">
        <f>D3+1</f>
        <v>2</v>
      </c>
      <c r="F3" s="11">
        <f>E3+1</f>
        <v>3</v>
      </c>
      <c r="G3" s="11">
        <f>F3+1</f>
        <v>4</v>
      </c>
      <c r="H3" s="11">
        <f>G3+1</f>
        <v>5</v>
      </c>
      <c r="I3" s="11">
        <f>H3+1</f>
        <v>6</v>
      </c>
      <c r="J3" s="11">
        <f>I3+1</f>
        <v>7</v>
      </c>
      <c r="K3" s="11">
        <f>J3+1</f>
        <v>8</v>
      </c>
      <c r="L3" s="11">
        <f>K3+1</f>
        <v>9</v>
      </c>
      <c r="M3" s="11">
        <f>L3+1</f>
        <v>10</v>
      </c>
      <c r="N3" s="11">
        <f>M3+1</f>
        <v>11</v>
      </c>
    </row>
    <row r="4" spans="2:14" x14ac:dyDescent="0.25">
      <c r="B4" t="s">
        <v>6</v>
      </c>
      <c r="C4" s="1">
        <f>-D6/C12</f>
        <v>-10000000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</row>
    <row r="5" spans="2:14" x14ac:dyDescent="0.25">
      <c r="B5" t="s">
        <v>9</v>
      </c>
      <c r="C5" s="1">
        <f>-C4*0.75</f>
        <v>7500000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 x14ac:dyDescent="0.25">
      <c r="B6" t="s">
        <v>0</v>
      </c>
      <c r="C6" s="1"/>
      <c r="D6" s="13">
        <v>650000</v>
      </c>
      <c r="E6" s="13">
        <v>650000</v>
      </c>
      <c r="F6" s="13">
        <f t="shared" ref="F6:N6" si="0">$D$6*(1.03)^(F3-1)</f>
        <v>689585</v>
      </c>
      <c r="G6" s="13">
        <f>$D$6*(1.03)^(G3-1)*0.7</f>
        <v>497190.78499999997</v>
      </c>
      <c r="H6" s="13">
        <f>$D$6*(1.03)^(H3-1)*0.85</f>
        <v>621843.61752500001</v>
      </c>
      <c r="I6" s="13">
        <f t="shared" si="0"/>
        <v>753528.14829499985</v>
      </c>
      <c r="J6" s="13">
        <f t="shared" si="0"/>
        <v>776133.99274384999</v>
      </c>
      <c r="K6" s="13">
        <f t="shared" si="0"/>
        <v>799418.01252616546</v>
      </c>
      <c r="L6" s="13">
        <f t="shared" si="0"/>
        <v>823400.55290195032</v>
      </c>
      <c r="M6" s="13">
        <f t="shared" si="0"/>
        <v>848102.56948900886</v>
      </c>
      <c r="N6" s="13">
        <f t="shared" si="0"/>
        <v>873545.64657367917</v>
      </c>
    </row>
    <row r="7" spans="2:14" x14ac:dyDescent="0.25">
      <c r="B7" t="s">
        <v>1</v>
      </c>
      <c r="C7" s="1"/>
      <c r="D7" s="2">
        <f>PMT(0.04/12,360,$C$5)*12</f>
        <v>-429673.76591891353</v>
      </c>
      <c r="E7" s="2">
        <f>PMT(0.04/12,360,$C$5)*12</f>
        <v>-429673.76591891353</v>
      </c>
      <c r="F7" s="2">
        <f>PMT(0.04/12,360,$C$5)*12</f>
        <v>-429673.76591891353</v>
      </c>
      <c r="G7" s="2">
        <f>PMT(0.04/12,360,$C$5)*12</f>
        <v>-429673.76591891353</v>
      </c>
      <c r="H7" s="2">
        <f>PMT(0.04/12,360,$C$5)*12</f>
        <v>-429673.76591891353</v>
      </c>
      <c r="I7" s="2">
        <f>PMT(0.04/12,360,$C$5)*12</f>
        <v>-429673.76591891353</v>
      </c>
      <c r="J7" s="2">
        <f>PMT(0.04/12,360,$C$5)*12</f>
        <v>-429673.76591891353</v>
      </c>
      <c r="K7" s="2">
        <f>PMT(0.04/12,360,$C$5)*12</f>
        <v>-429673.76591891353</v>
      </c>
      <c r="L7" s="2">
        <f>PMT(0.04/12,360,$C$5)*12</f>
        <v>-429673.76591891353</v>
      </c>
      <c r="M7" s="2">
        <f>PMT(0.04/12,360,$C$5)*12</f>
        <v>-429673.76591891353</v>
      </c>
    </row>
    <row r="8" spans="2:14" x14ac:dyDescent="0.25">
      <c r="B8" t="s">
        <v>3</v>
      </c>
      <c r="C8" s="1"/>
      <c r="D8" s="1">
        <f>SUM(D6:D7)</f>
        <v>220326.23408108647</v>
      </c>
      <c r="E8" s="1">
        <f t="shared" ref="E8:M8" si="1">SUM(E6:E7)</f>
        <v>220326.23408108647</v>
      </c>
      <c r="F8" s="1">
        <f t="shared" si="1"/>
        <v>259911.23408108647</v>
      </c>
      <c r="G8" s="1">
        <f t="shared" si="1"/>
        <v>67517.019081086444</v>
      </c>
      <c r="H8" s="1">
        <f t="shared" si="1"/>
        <v>192169.85160608648</v>
      </c>
      <c r="I8" s="1">
        <f t="shared" si="1"/>
        <v>323854.38237608632</v>
      </c>
      <c r="J8" s="1">
        <f t="shared" si="1"/>
        <v>346460.22682493646</v>
      </c>
      <c r="K8" s="1">
        <f t="shared" si="1"/>
        <v>369744.24660725193</v>
      </c>
      <c r="L8" s="1">
        <f t="shared" si="1"/>
        <v>393726.78698303679</v>
      </c>
      <c r="M8" s="1">
        <f t="shared" si="1"/>
        <v>418428.80357009533</v>
      </c>
    </row>
    <row r="9" spans="2:14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4" x14ac:dyDescent="0.25">
      <c r="B10" t="s">
        <v>4</v>
      </c>
      <c r="C10" s="1"/>
      <c r="D10" s="1">
        <f>-PV(0.04/12,360-(D3*12),D7/12)</f>
        <v>-7367922.2675061999</v>
      </c>
      <c r="E10" s="1">
        <f t="shared" ref="E10:M10" si="2">-PV(0.04/12,360-(E3*12),E7/12)</f>
        <v>-7230463.4844051478</v>
      </c>
      <c r="F10" s="1">
        <f t="shared" si="2"/>
        <v>-7087404.4183926806</v>
      </c>
      <c r="G10" s="1">
        <f t="shared" si="2"/>
        <v>-6938516.9053022023</v>
      </c>
      <c r="H10" s="1">
        <f t="shared" si="2"/>
        <v>-6783563.4852069272</v>
      </c>
      <c r="I10" s="1">
        <f t="shared" si="2"/>
        <v>-6622297.0236962726</v>
      </c>
      <c r="J10" s="1">
        <f t="shared" si="2"/>
        <v>-6454460.3177224584</v>
      </c>
      <c r="K10" s="1">
        <f t="shared" si="2"/>
        <v>-6279785.6853886954</v>
      </c>
      <c r="L10" s="1">
        <f t="shared" si="2"/>
        <v>-6097994.5390247079</v>
      </c>
      <c r="M10" s="1">
        <f t="shared" si="2"/>
        <v>-5908796.9408686943</v>
      </c>
    </row>
    <row r="11" spans="2:14" x14ac:dyDescent="0.25">
      <c r="B11" t="s">
        <v>5</v>
      </c>
      <c r="C11" s="1"/>
      <c r="D11" s="1">
        <f>E6/D12</f>
        <v>10000000</v>
      </c>
      <c r="E11" s="1">
        <f t="shared" ref="E11:M11" si="3">F6/E12</f>
        <v>10609000</v>
      </c>
      <c r="F11" s="1">
        <f t="shared" si="3"/>
        <v>7649088.9999999991</v>
      </c>
      <c r="G11" s="1">
        <f t="shared" si="3"/>
        <v>9566824.8849999998</v>
      </c>
      <c r="H11" s="1">
        <f t="shared" si="3"/>
        <v>11592740.742999997</v>
      </c>
      <c r="I11" s="1">
        <f t="shared" si="3"/>
        <v>11940522.965289999</v>
      </c>
      <c r="J11" s="1">
        <f t="shared" si="3"/>
        <v>12298738.6542487</v>
      </c>
      <c r="K11" s="1">
        <f t="shared" si="3"/>
        <v>12667700.813876158</v>
      </c>
      <c r="L11" s="1">
        <f t="shared" si="3"/>
        <v>13047731.838292444</v>
      </c>
      <c r="M11" s="1">
        <f t="shared" si="3"/>
        <v>13439163.793441217</v>
      </c>
    </row>
    <row r="12" spans="2:14" x14ac:dyDescent="0.25">
      <c r="B12" t="s">
        <v>2</v>
      </c>
      <c r="C12" s="12">
        <v>6.5000000000000002E-2</v>
      </c>
      <c r="D12" s="12">
        <v>6.5000000000000002E-2</v>
      </c>
      <c r="E12" s="12">
        <v>6.5000000000000002E-2</v>
      </c>
      <c r="F12" s="12">
        <v>6.5000000000000002E-2</v>
      </c>
      <c r="G12" s="12">
        <v>6.5000000000000002E-2</v>
      </c>
      <c r="H12" s="12">
        <v>6.5000000000000002E-2</v>
      </c>
      <c r="I12" s="12">
        <v>6.5000000000000002E-2</v>
      </c>
      <c r="J12" s="12">
        <v>6.5000000000000002E-2</v>
      </c>
      <c r="K12" s="12">
        <v>6.5000000000000002E-2</v>
      </c>
      <c r="L12" s="12">
        <v>6.5000000000000002E-2</v>
      </c>
      <c r="M12" s="12">
        <v>6.5000000000000002E-2</v>
      </c>
    </row>
    <row r="14" spans="2:14" x14ac:dyDescent="0.25">
      <c r="B14" t="s">
        <v>7</v>
      </c>
      <c r="C14" s="1">
        <f>IF(C3=10,C4+C6+C11,C4+C6)</f>
        <v>-10000000</v>
      </c>
      <c r="D14" s="1">
        <f t="shared" ref="D14:M14" si="4">IF(D3=10,D4+D6+D11,D4+D6)</f>
        <v>650000</v>
      </c>
      <c r="E14" s="1">
        <f t="shared" si="4"/>
        <v>650000</v>
      </c>
      <c r="F14" s="1">
        <f t="shared" si="4"/>
        <v>689585</v>
      </c>
      <c r="G14" s="1">
        <f t="shared" si="4"/>
        <v>497190.78499999997</v>
      </c>
      <c r="H14" s="1">
        <f t="shared" si="4"/>
        <v>621843.61752500001</v>
      </c>
      <c r="I14" s="1">
        <f t="shared" si="4"/>
        <v>753528.14829499985</v>
      </c>
      <c r="J14" s="1">
        <f t="shared" si="4"/>
        <v>776133.99274384999</v>
      </c>
      <c r="K14" s="1">
        <f t="shared" si="4"/>
        <v>799418.01252616546</v>
      </c>
      <c r="L14" s="1">
        <f t="shared" si="4"/>
        <v>823400.55290195032</v>
      </c>
      <c r="M14" s="1">
        <f t="shared" si="4"/>
        <v>14287266.362930227</v>
      </c>
    </row>
    <row r="15" spans="2:14" x14ac:dyDescent="0.25">
      <c r="B15" s="6" t="s">
        <v>10</v>
      </c>
      <c r="C15" s="4">
        <f>IRR(C14:M14)</f>
        <v>9.1682881558398543E-2</v>
      </c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4" x14ac:dyDescent="0.25">
      <c r="B16" s="6" t="s">
        <v>11</v>
      </c>
      <c r="C16" s="7">
        <f>SUMIF($C$14:$M$14,"&gt;0")/-SUMIF($C$14:$M$14,"&lt;0")</f>
        <v>2.0548366471922193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B18" t="s">
        <v>8</v>
      </c>
      <c r="C18" s="1">
        <f>IF(C3=10,C4+C5+C8+C10+C11,C4+C5+C8)</f>
        <v>-2500000</v>
      </c>
      <c r="D18" s="1">
        <f t="shared" ref="D18:M18" si="5">IF(D3=10,D4+D5+D8+D10+D11,D4+D5+D8)</f>
        <v>220326.23408108647</v>
      </c>
      <c r="E18" s="1">
        <f t="shared" si="5"/>
        <v>220326.23408108647</v>
      </c>
      <c r="F18" s="1">
        <f t="shared" si="5"/>
        <v>259911.23408108647</v>
      </c>
      <c r="G18" s="1">
        <f t="shared" si="5"/>
        <v>67517.019081086444</v>
      </c>
      <c r="H18" s="1">
        <f t="shared" si="5"/>
        <v>192169.85160608648</v>
      </c>
      <c r="I18" s="1">
        <f t="shared" si="5"/>
        <v>323854.38237608632</v>
      </c>
      <c r="J18" s="1">
        <f t="shared" si="5"/>
        <v>346460.22682493646</v>
      </c>
      <c r="K18" s="1">
        <f t="shared" si="5"/>
        <v>369744.24660725193</v>
      </c>
      <c r="L18" s="1">
        <f t="shared" si="5"/>
        <v>393726.78698303679</v>
      </c>
      <c r="M18" s="1">
        <f t="shared" si="5"/>
        <v>7948795.6561426185</v>
      </c>
    </row>
    <row r="19" spans="1:13" x14ac:dyDescent="0.25">
      <c r="B19" s="6" t="s">
        <v>10</v>
      </c>
      <c r="C19" s="4">
        <f>IRR(C18:M18)</f>
        <v>0.18342177483270961</v>
      </c>
    </row>
    <row r="20" spans="1:13" x14ac:dyDescent="0.25">
      <c r="B20" s="6" t="s">
        <v>11</v>
      </c>
      <c r="C20" s="7">
        <f>SUMIF($C$14:$M$14,"&gt;0")/-SUMIF($C$14:$M$14,"&lt;0")</f>
        <v>2.0548366471922193</v>
      </c>
    </row>
    <row r="23" spans="1:13" x14ac:dyDescent="0.25">
      <c r="B23" s="8" t="s">
        <v>12</v>
      </c>
    </row>
    <row r="24" spans="1:13" x14ac:dyDescent="0.25">
      <c r="B24" s="9" t="s">
        <v>13</v>
      </c>
      <c r="C24">
        <v>0</v>
      </c>
      <c r="D24">
        <f>C24+1</f>
        <v>1</v>
      </c>
      <c r="E24">
        <f>D24+1</f>
        <v>2</v>
      </c>
      <c r="F24">
        <f>E24+1</f>
        <v>3</v>
      </c>
      <c r="G24">
        <f>F24+1</f>
        <v>4</v>
      </c>
      <c r="H24">
        <f>G24+1</f>
        <v>5</v>
      </c>
      <c r="I24">
        <f>H24+1</f>
        <v>6</v>
      </c>
      <c r="J24">
        <f>I24+1</f>
        <v>7</v>
      </c>
      <c r="K24">
        <f>J24+1</f>
        <v>8</v>
      </c>
      <c r="L24">
        <f>K24+1</f>
        <v>9</v>
      </c>
      <c r="M24">
        <f>L24+1</f>
        <v>10</v>
      </c>
    </row>
    <row r="25" spans="1:13" x14ac:dyDescent="0.25">
      <c r="B25" s="10" t="s">
        <v>10</v>
      </c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3" x14ac:dyDescent="0.25">
      <c r="A26">
        <v>1</v>
      </c>
      <c r="B26" s="5">
        <f>IRR(C26:M26)</f>
        <v>6.4999999999999947E-2</v>
      </c>
      <c r="C26" s="1">
        <f>IF($A26&gt;C$24,C$4+C$6,IF(C$24=$A26,C$4+C$6+C$11,0))</f>
        <v>-10000000</v>
      </c>
      <c r="D26" s="1">
        <f>IF($A26&gt;D$24,D$4+D$6,IF(D$24=$A26,D$4+D$6+D$11,0))</f>
        <v>10650000</v>
      </c>
      <c r="E26" s="1">
        <f>IF($A26&gt;E$24,E$4+E$6,IF(E$24=$A26,E$4+E$6+E$11,0))</f>
        <v>0</v>
      </c>
      <c r="F26" s="1">
        <f>IF($A26&gt;F$24,F$4+F$6,IF(F$24=$A26,F$4+F$6+F$11,0))</f>
        <v>0</v>
      </c>
      <c r="G26" s="1">
        <f>IF($A26&gt;G$24,G$4+G$6,IF(G$24=$A26,G$4+G$6+G$11,0))</f>
        <v>0</v>
      </c>
      <c r="H26" s="1">
        <f>IF($A26&gt;H$24,H$4+H$6,IF(H$24=$A26,H$4+H$6+H$11,0))</f>
        <v>0</v>
      </c>
      <c r="I26" s="1">
        <f>IF($A26&gt;I$24,I$4+I$6,IF(I$24=$A26,I$4+I$6+I$11,0))</f>
        <v>0</v>
      </c>
      <c r="J26" s="1">
        <f>IF($A26&gt;J$24,J$4+J$6,IF(J$24=$A26,J$4+J$6+J$11,0))</f>
        <v>0</v>
      </c>
      <c r="K26" s="1">
        <f>IF($A26&gt;K$24,K$4+K$6,IF(K$24=$A26,K$4+K$6+K$11,0))</f>
        <v>0</v>
      </c>
      <c r="L26" s="1">
        <f>IF($A26&gt;L$24,L$4+L$6,IF(L$24=$A26,L$4+L$6+L$11,0))</f>
        <v>0</v>
      </c>
      <c r="M26" s="1">
        <f>IF($A26&gt;M$24,M$4+M$6,IF(M$24=$A26,M$4+M$6+M$11,0))</f>
        <v>0</v>
      </c>
    </row>
    <row r="27" spans="1:13" x14ac:dyDescent="0.25">
      <c r="A27">
        <f>A26+1</f>
        <v>2</v>
      </c>
      <c r="B27" s="5">
        <f t="shared" ref="B27:B35" si="6">IRR(C27:M27)</f>
        <v>9.4081956327442429E-2</v>
      </c>
      <c r="C27" s="1">
        <f>IF($A27&gt;C$24,C$4+C$6,IF(C$24=$A27,C$4+C$6+C$11,0))</f>
        <v>-10000000</v>
      </c>
      <c r="D27" s="1">
        <f>IF($A27&gt;D$24,D$4+D$6,IF(D$24=$A27,D$4+D$6+D$11,0))</f>
        <v>650000</v>
      </c>
      <c r="E27" s="1">
        <f>IF($A27&gt;E$24,E$4+E$6,IF(E$24=$A27,E$4+E$6+E$11,0))</f>
        <v>11259000</v>
      </c>
      <c r="F27" s="1">
        <f>IF($A27&gt;F$24,F$4+F$6,IF(F$24=$A27,F$4+F$6+F$11,0))</f>
        <v>0</v>
      </c>
      <c r="G27" s="1">
        <f>IF($A27&gt;G$24,G$4+G$6,IF(G$24=$A27,G$4+G$6+G$11,0))</f>
        <v>0</v>
      </c>
      <c r="H27" s="1">
        <f>IF($A27&gt;H$24,H$4+H$6,IF(H$24=$A27,H$4+H$6+H$11,0))</f>
        <v>0</v>
      </c>
      <c r="I27" s="1">
        <f>IF($A27&gt;I$24,I$4+I$6,IF(I$24=$A27,I$4+I$6+I$11,0))</f>
        <v>0</v>
      </c>
      <c r="J27" s="1">
        <f>IF($A27&gt;J$24,J$4+J$6,IF(J$24=$A27,J$4+J$6+J$11,0))</f>
        <v>0</v>
      </c>
      <c r="K27" s="1">
        <f>IF($A27&gt;K$24,K$4+K$6,IF(K$24=$A27,K$4+K$6+K$11,0))</f>
        <v>0</v>
      </c>
      <c r="L27" s="1">
        <f>IF($A27&gt;L$24,L$4+L$6,IF(L$24=$A27,L$4+L$6+L$11,0))</f>
        <v>0</v>
      </c>
      <c r="M27" s="1">
        <f>IF($A27&gt;M$24,M$4+M$6,IF(M$24=$A27,M$4+M$6+M$11,0))</f>
        <v>0</v>
      </c>
    </row>
    <row r="28" spans="1:13" x14ac:dyDescent="0.25">
      <c r="A28">
        <f t="shared" ref="A28:A35" si="7">A27+1</f>
        <v>3</v>
      </c>
      <c r="B28" s="5">
        <f t="shared" si="6"/>
        <v>-1.3059148581655133E-2</v>
      </c>
      <c r="C28" s="1">
        <f>IF($A28&gt;C$24,C$4+C$6,IF(C$24=$A28,C$4+C$6+C$11,0))</f>
        <v>-10000000</v>
      </c>
      <c r="D28" s="1">
        <f>IF($A28&gt;D$24,D$4+D$6,IF(D$24=$A28,D$4+D$6+D$11,0))</f>
        <v>650000</v>
      </c>
      <c r="E28" s="1">
        <f>IF($A28&gt;E$24,E$4+E$6,IF(E$24=$A28,E$4+E$6+E$11,0))</f>
        <v>650000</v>
      </c>
      <c r="F28" s="1">
        <f>IF($A28&gt;F$24,F$4+F$6,IF(F$24=$A28,F$4+F$6+F$11,0))</f>
        <v>8338673.9999999991</v>
      </c>
      <c r="G28" s="1">
        <f>IF($A28&gt;G$24,G$4+G$6,IF(G$24=$A28,G$4+G$6+G$11,0))</f>
        <v>0</v>
      </c>
      <c r="H28" s="1">
        <f>IF($A28&gt;H$24,H$4+H$6,IF(H$24=$A28,H$4+H$6+H$11,0))</f>
        <v>0</v>
      </c>
      <c r="I28" s="1">
        <f>IF($A28&gt;I$24,I$4+I$6,IF(I$24=$A28,I$4+I$6+I$11,0))</f>
        <v>0</v>
      </c>
      <c r="J28" s="1">
        <f>IF($A28&gt;J$24,J$4+J$6,IF(J$24=$A28,J$4+J$6+J$11,0))</f>
        <v>0</v>
      </c>
      <c r="K28" s="1">
        <f>IF($A28&gt;K$24,K$4+K$6,IF(K$24=$A28,K$4+K$6+K$11,0))</f>
        <v>0</v>
      </c>
      <c r="L28" s="1">
        <f>IF($A28&gt;L$24,L$4+L$6,IF(L$24=$A28,L$4+L$6+L$11,0))</f>
        <v>0</v>
      </c>
      <c r="M28" s="1">
        <f>IF($A28&gt;M$24,M$4+M$6,IF(M$24=$A28,M$4+M$6+M$11,0))</f>
        <v>0</v>
      </c>
    </row>
    <row r="29" spans="1:13" x14ac:dyDescent="0.25">
      <c r="A29">
        <f t="shared" si="7"/>
        <v>4</v>
      </c>
      <c r="B29" s="5">
        <f t="shared" si="6"/>
        <v>5.2416301974309798E-2</v>
      </c>
      <c r="C29" s="1">
        <f>IF($A29&gt;C$24,C$4+C$6,IF(C$24=$A29,C$4+C$6+C$11,0))</f>
        <v>-10000000</v>
      </c>
      <c r="D29" s="1">
        <f>IF($A29&gt;D$24,D$4+D$6,IF(D$24=$A29,D$4+D$6+D$11,0))</f>
        <v>650000</v>
      </c>
      <c r="E29" s="1">
        <f>IF($A29&gt;E$24,E$4+E$6,IF(E$24=$A29,E$4+E$6+E$11,0))</f>
        <v>650000</v>
      </c>
      <c r="F29" s="1">
        <f>IF($A29&gt;F$24,F$4+F$6,IF(F$24=$A29,F$4+F$6+F$11,0))</f>
        <v>689585</v>
      </c>
      <c r="G29" s="1">
        <f>IF($A29&gt;G$24,G$4+G$6,IF(G$24=$A29,G$4+G$6+G$11,0))</f>
        <v>10064015.67</v>
      </c>
      <c r="H29" s="1">
        <f>IF($A29&gt;H$24,H$4+H$6,IF(H$24=$A29,H$4+H$6+H$11,0))</f>
        <v>0</v>
      </c>
      <c r="I29" s="1">
        <f>IF($A29&gt;I$24,I$4+I$6,IF(I$24=$A29,I$4+I$6+I$11,0))</f>
        <v>0</v>
      </c>
      <c r="J29" s="1">
        <f>IF($A29&gt;J$24,J$4+J$6,IF(J$24=$A29,J$4+J$6+J$11,0))</f>
        <v>0</v>
      </c>
      <c r="K29" s="1">
        <f>IF($A29&gt;K$24,K$4+K$6,IF(K$24=$A29,K$4+K$6+K$11,0))</f>
        <v>0</v>
      </c>
      <c r="L29" s="1">
        <f>IF($A29&gt;L$24,L$4+L$6,IF(L$24=$A29,L$4+L$6+L$11,0))</f>
        <v>0</v>
      </c>
      <c r="M29" s="1">
        <f>IF($A29&gt;M$24,M$4+M$6,IF(M$24=$A29,M$4+M$6+M$11,0))</f>
        <v>0</v>
      </c>
    </row>
    <row r="30" spans="1:13" x14ac:dyDescent="0.25">
      <c r="A30">
        <f t="shared" si="7"/>
        <v>5</v>
      </c>
      <c r="B30" s="5">
        <f t="shared" si="6"/>
        <v>8.9185857998797857E-2</v>
      </c>
      <c r="C30" s="1">
        <f>IF($A30&gt;C$24,C$4+C$6,IF(C$24=$A30,C$4+C$6+C$11,0))</f>
        <v>-10000000</v>
      </c>
      <c r="D30" s="1">
        <f>IF($A30&gt;D$24,D$4+D$6,IF(D$24=$A30,D$4+D$6+D$11,0))</f>
        <v>650000</v>
      </c>
      <c r="E30" s="1">
        <f>IF($A30&gt;E$24,E$4+E$6,IF(E$24=$A30,E$4+E$6+E$11,0))</f>
        <v>650000</v>
      </c>
      <c r="F30" s="1">
        <f>IF($A30&gt;F$24,F$4+F$6,IF(F$24=$A30,F$4+F$6+F$11,0))</f>
        <v>689585</v>
      </c>
      <c r="G30" s="1">
        <f>IF($A30&gt;G$24,G$4+G$6,IF(G$24=$A30,G$4+G$6+G$11,0))</f>
        <v>497190.78499999997</v>
      </c>
      <c r="H30" s="1">
        <f>IF($A30&gt;H$24,H$4+H$6,IF(H$24=$A30,H$4+H$6+H$11,0))</f>
        <v>12214584.360524997</v>
      </c>
      <c r="I30" s="1">
        <f>IF($A30&gt;I$24,I$4+I$6,IF(I$24=$A30,I$4+I$6+I$11,0))</f>
        <v>0</v>
      </c>
      <c r="J30" s="1">
        <f>IF($A30&gt;J$24,J$4+J$6,IF(J$24=$A30,J$4+J$6+J$11,0))</f>
        <v>0</v>
      </c>
      <c r="K30" s="1">
        <f>IF($A30&gt;K$24,K$4+K$6,IF(K$24=$A30,K$4+K$6+K$11,0))</f>
        <v>0</v>
      </c>
      <c r="L30" s="1">
        <f>IF($A30&gt;L$24,L$4+L$6,IF(L$24=$A30,L$4+L$6+L$11,0))</f>
        <v>0</v>
      </c>
      <c r="M30" s="1">
        <f>IF($A30&gt;M$24,M$4+M$6,IF(M$24=$A30,M$4+M$6+M$11,0))</f>
        <v>0</v>
      </c>
    </row>
    <row r="31" spans="1:13" x14ac:dyDescent="0.25">
      <c r="A31">
        <f t="shared" si="7"/>
        <v>6</v>
      </c>
      <c r="B31" s="5">
        <f t="shared" si="6"/>
        <v>9.0027905015257703E-2</v>
      </c>
      <c r="C31" s="1">
        <f>IF($A31&gt;C$24,C$4+C$6,IF(C$24=$A31,C$4+C$6+C$11,0))</f>
        <v>-10000000</v>
      </c>
      <c r="D31" s="1">
        <f>IF($A31&gt;D$24,D$4+D$6,IF(D$24=$A31,D$4+D$6+D$11,0))</f>
        <v>650000</v>
      </c>
      <c r="E31" s="1">
        <f>IF($A31&gt;E$24,E$4+E$6,IF(E$24=$A31,E$4+E$6+E$11,0))</f>
        <v>650000</v>
      </c>
      <c r="F31" s="1">
        <f>IF($A31&gt;F$24,F$4+F$6,IF(F$24=$A31,F$4+F$6+F$11,0))</f>
        <v>689585</v>
      </c>
      <c r="G31" s="1">
        <f>IF($A31&gt;G$24,G$4+G$6,IF(G$24=$A31,G$4+G$6+G$11,0))</f>
        <v>497190.78499999997</v>
      </c>
      <c r="H31" s="1">
        <f>IF($A31&gt;H$24,H$4+H$6,IF(H$24=$A31,H$4+H$6+H$11,0))</f>
        <v>621843.61752500001</v>
      </c>
      <c r="I31" s="1">
        <f>IF($A31&gt;I$24,I$4+I$6,IF(I$24=$A31,I$4+I$6+I$11,0))</f>
        <v>12694051.113584999</v>
      </c>
      <c r="J31" s="1">
        <f>IF($A31&gt;J$24,J$4+J$6,IF(J$24=$A31,J$4+J$6+J$11,0))</f>
        <v>0</v>
      </c>
      <c r="K31" s="1">
        <f>IF($A31&gt;K$24,K$4+K$6,IF(K$24=$A31,K$4+K$6+K$11,0))</f>
        <v>0</v>
      </c>
      <c r="L31" s="1">
        <f>IF($A31&gt;L$24,L$4+L$6,IF(L$24=$A31,L$4+L$6+L$11,0))</f>
        <v>0</v>
      </c>
      <c r="M31" s="1">
        <f>IF($A31&gt;M$24,M$4+M$6,IF(M$24=$A31,M$4+M$6+M$11,0))</f>
        <v>0</v>
      </c>
    </row>
    <row r="32" spans="1:13" x14ac:dyDescent="0.25">
      <c r="A32">
        <f t="shared" si="7"/>
        <v>7</v>
      </c>
      <c r="B32" s="5">
        <f t="shared" si="6"/>
        <v>9.0624300196552099E-2</v>
      </c>
      <c r="C32" s="1">
        <f>IF($A32&gt;C$24,C$4+C$6,IF(C$24=$A32,C$4+C$6+C$11,0))</f>
        <v>-10000000</v>
      </c>
      <c r="D32" s="1">
        <f>IF($A32&gt;D$24,D$4+D$6,IF(D$24=$A32,D$4+D$6+D$11,0))</f>
        <v>650000</v>
      </c>
      <c r="E32" s="1">
        <f>IF($A32&gt;E$24,E$4+E$6,IF(E$24=$A32,E$4+E$6+E$11,0))</f>
        <v>650000</v>
      </c>
      <c r="F32" s="1">
        <f>IF($A32&gt;F$24,F$4+F$6,IF(F$24=$A32,F$4+F$6+F$11,0))</f>
        <v>689585</v>
      </c>
      <c r="G32" s="1">
        <f>IF($A32&gt;G$24,G$4+G$6,IF(G$24=$A32,G$4+G$6+G$11,0))</f>
        <v>497190.78499999997</v>
      </c>
      <c r="H32" s="1">
        <f>IF($A32&gt;H$24,H$4+H$6,IF(H$24=$A32,H$4+H$6+H$11,0))</f>
        <v>621843.61752500001</v>
      </c>
      <c r="I32" s="1">
        <f>IF($A32&gt;I$24,I$4+I$6,IF(I$24=$A32,I$4+I$6+I$11,0))</f>
        <v>753528.14829499985</v>
      </c>
      <c r="J32" s="1">
        <f>IF($A32&gt;J$24,J$4+J$6,IF(J$24=$A32,J$4+J$6+J$11,0))</f>
        <v>13074872.646992549</v>
      </c>
      <c r="K32" s="1">
        <f>IF($A32&gt;K$24,K$4+K$6,IF(K$24=$A32,K$4+K$6+K$11,0))</f>
        <v>0</v>
      </c>
      <c r="L32" s="1">
        <f>IF($A32&gt;L$24,L$4+L$6,IF(L$24=$A32,L$4+L$6+L$11,0))</f>
        <v>0</v>
      </c>
      <c r="M32" s="1">
        <f>IF($A32&gt;M$24,M$4+M$6,IF(M$24=$A32,M$4+M$6+M$11,0))</f>
        <v>0</v>
      </c>
    </row>
    <row r="33" spans="1:13" x14ac:dyDescent="0.25">
      <c r="A33">
        <f t="shared" si="7"/>
        <v>8</v>
      </c>
      <c r="B33" s="5">
        <f t="shared" si="6"/>
        <v>9.1068155665382511E-2</v>
      </c>
      <c r="C33" s="1">
        <f>IF($A33&gt;C$24,C$4+C$6,IF(C$24=$A33,C$4+C$6+C$11,0))</f>
        <v>-10000000</v>
      </c>
      <c r="D33" s="1">
        <f>IF($A33&gt;D$24,D$4+D$6,IF(D$24=$A33,D$4+D$6+D$11,0))</f>
        <v>650000</v>
      </c>
      <c r="E33" s="1">
        <f>IF($A33&gt;E$24,E$4+E$6,IF(E$24=$A33,E$4+E$6+E$11,0))</f>
        <v>650000</v>
      </c>
      <c r="F33" s="1">
        <f>IF($A33&gt;F$24,F$4+F$6,IF(F$24=$A33,F$4+F$6+F$11,0))</f>
        <v>689585</v>
      </c>
      <c r="G33" s="1">
        <f>IF($A33&gt;G$24,G$4+G$6,IF(G$24=$A33,G$4+G$6+G$11,0))</f>
        <v>497190.78499999997</v>
      </c>
      <c r="H33" s="1">
        <f>IF($A33&gt;H$24,H$4+H$6,IF(H$24=$A33,H$4+H$6+H$11,0))</f>
        <v>621843.61752500001</v>
      </c>
      <c r="I33" s="1">
        <f>IF($A33&gt;I$24,I$4+I$6,IF(I$24=$A33,I$4+I$6+I$11,0))</f>
        <v>753528.14829499985</v>
      </c>
      <c r="J33" s="1">
        <f>IF($A33&gt;J$24,J$4+J$6,IF(J$24=$A33,J$4+J$6+J$11,0))</f>
        <v>776133.99274384999</v>
      </c>
      <c r="K33" s="1">
        <f>IF($A33&gt;K$24,K$4+K$6,IF(K$24=$A33,K$4+K$6+K$11,0))</f>
        <v>13467118.826402323</v>
      </c>
      <c r="L33" s="1">
        <f>IF($A33&gt;L$24,L$4+L$6,IF(L$24=$A33,L$4+L$6+L$11,0))</f>
        <v>0</v>
      </c>
      <c r="M33" s="1">
        <f>IF($A33&gt;M$24,M$4+M$6,IF(M$24=$A33,M$4+M$6+M$11,0))</f>
        <v>0</v>
      </c>
    </row>
    <row r="34" spans="1:13" x14ac:dyDescent="0.25">
      <c r="A34">
        <f t="shared" si="7"/>
        <v>9</v>
      </c>
      <c r="B34" s="5">
        <f t="shared" si="6"/>
        <v>9.1410807013076134E-2</v>
      </c>
      <c r="C34" s="1">
        <f>IF($A34&gt;C$24,C$4+C$6,IF(C$24=$A34,C$4+C$6+C$11,0))</f>
        <v>-10000000</v>
      </c>
      <c r="D34" s="1">
        <f>IF($A34&gt;D$24,D$4+D$6,IF(D$24=$A34,D$4+D$6+D$11,0))</f>
        <v>650000</v>
      </c>
      <c r="E34" s="1">
        <f>IF($A34&gt;E$24,E$4+E$6,IF(E$24=$A34,E$4+E$6+E$11,0))</f>
        <v>650000</v>
      </c>
      <c r="F34" s="1">
        <f>IF($A34&gt;F$24,F$4+F$6,IF(F$24=$A34,F$4+F$6+F$11,0))</f>
        <v>689585</v>
      </c>
      <c r="G34" s="1">
        <f>IF($A34&gt;G$24,G$4+G$6,IF(G$24=$A34,G$4+G$6+G$11,0))</f>
        <v>497190.78499999997</v>
      </c>
      <c r="H34" s="1">
        <f>IF($A34&gt;H$24,H$4+H$6,IF(H$24=$A34,H$4+H$6+H$11,0))</f>
        <v>621843.61752500001</v>
      </c>
      <c r="I34" s="1">
        <f>IF($A34&gt;I$24,I$4+I$6,IF(I$24=$A34,I$4+I$6+I$11,0))</f>
        <v>753528.14829499985</v>
      </c>
      <c r="J34" s="1">
        <f>IF($A34&gt;J$24,J$4+J$6,IF(J$24=$A34,J$4+J$6+J$11,0))</f>
        <v>776133.99274384999</v>
      </c>
      <c r="K34" s="1">
        <f>IF($A34&gt;K$24,K$4+K$6,IF(K$24=$A34,K$4+K$6+K$11,0))</f>
        <v>799418.01252616546</v>
      </c>
      <c r="L34" s="1">
        <f>IF($A34&gt;L$24,L$4+L$6,IF(L$24=$A34,L$4+L$6+L$11,0))</f>
        <v>13871132.391194394</v>
      </c>
      <c r="M34" s="1">
        <f>IF($A34&gt;M$24,M$4+M$6,IF(M$24=$A34,M$4+M$6+M$11,0))</f>
        <v>0</v>
      </c>
    </row>
    <row r="35" spans="1:13" x14ac:dyDescent="0.25">
      <c r="A35">
        <f t="shared" si="7"/>
        <v>10</v>
      </c>
      <c r="B35" s="5">
        <f t="shared" si="6"/>
        <v>9.1682881558398543E-2</v>
      </c>
      <c r="C35" s="1">
        <f>IF($A35&gt;C$24,C$4+C$6,IF(C$24=$A35,C$4+C$6+C$11,0))</f>
        <v>-10000000</v>
      </c>
      <c r="D35" s="1">
        <f>IF($A35&gt;D$24,D$4+D$6,IF(D$24=$A35,D$4+D$6+D$11,0))</f>
        <v>650000</v>
      </c>
      <c r="E35" s="1">
        <f>IF($A35&gt;E$24,E$4+E$6,IF(E$24=$A35,E$4+E$6+E$11,0))</f>
        <v>650000</v>
      </c>
      <c r="F35" s="1">
        <f>IF($A35&gt;F$24,F$4+F$6,IF(F$24=$A35,F$4+F$6+F$11,0))</f>
        <v>689585</v>
      </c>
      <c r="G35" s="1">
        <f>IF($A35&gt;G$24,G$4+G$6,IF(G$24=$A35,G$4+G$6+G$11,0))</f>
        <v>497190.78499999997</v>
      </c>
      <c r="H35" s="1">
        <f>IF($A35&gt;H$24,H$4+H$6,IF(H$24=$A35,H$4+H$6+H$11,0))</f>
        <v>621843.61752500001</v>
      </c>
      <c r="I35" s="1">
        <f>IF($A35&gt;I$24,I$4+I$6,IF(I$24=$A35,I$4+I$6+I$11,0))</f>
        <v>753528.14829499985</v>
      </c>
      <c r="J35" s="1">
        <f>IF($A35&gt;J$24,J$4+J$6,IF(J$24=$A35,J$4+J$6+J$11,0))</f>
        <v>776133.99274384999</v>
      </c>
      <c r="K35" s="1">
        <f>IF($A35&gt;K$24,K$4+K$6,IF(K$24=$A35,K$4+K$6+K$11,0))</f>
        <v>799418.01252616546</v>
      </c>
      <c r="L35" s="1">
        <f>IF($A35&gt;L$24,L$4+L$6,IF(L$24=$A35,L$4+L$6+L$11,0))</f>
        <v>823400.55290195032</v>
      </c>
      <c r="M35" s="1">
        <f>IF($A35&gt;M$24,M$4+M$6,IF(M$24=$A35,M$4+M$6+M$11,0))</f>
        <v>14287266.362930227</v>
      </c>
    </row>
    <row r="37" spans="1:13" x14ac:dyDescent="0.25">
      <c r="B37" s="8" t="s">
        <v>12</v>
      </c>
    </row>
    <row r="38" spans="1:13" x14ac:dyDescent="0.25">
      <c r="B38" s="9" t="s">
        <v>14</v>
      </c>
      <c r="C38">
        <v>0</v>
      </c>
      <c r="D38">
        <f>C38+1</f>
        <v>1</v>
      </c>
      <c r="E38">
        <f>D38+1</f>
        <v>2</v>
      </c>
      <c r="F38">
        <f>E38+1</f>
        <v>3</v>
      </c>
      <c r="G38">
        <f>F38+1</f>
        <v>4</v>
      </c>
      <c r="H38">
        <f>G38+1</f>
        <v>5</v>
      </c>
      <c r="I38">
        <f>H38+1</f>
        <v>6</v>
      </c>
      <c r="J38">
        <f>I38+1</f>
        <v>7</v>
      </c>
      <c r="K38">
        <f>J38+1</f>
        <v>8</v>
      </c>
      <c r="L38">
        <f>K38+1</f>
        <v>9</v>
      </c>
      <c r="M38">
        <f>L38+1</f>
        <v>10</v>
      </c>
    </row>
    <row r="39" spans="1:13" x14ac:dyDescent="0.25">
      <c r="B39" s="10" t="s">
        <v>10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 x14ac:dyDescent="0.25">
      <c r="A40">
        <v>1</v>
      </c>
      <c r="B40" s="5">
        <f>IRR(C40:M40)</f>
        <v>0.14096158662995473</v>
      </c>
      <c r="C40" s="1">
        <f>IF($A40&gt;C$38,C$4+C$5+C$8,IF(C$38=$A40,C$4+C$5+C$8+C$10+C$11,0))</f>
        <v>-2500000</v>
      </c>
      <c r="D40" s="1">
        <f t="shared" ref="D40:M49" si="8">IF($A40&gt;D$38,D$4+D$5+D$8,IF(D$38=$A40,D$4+D$5+D$8+D$10+D$11,0))</f>
        <v>2852403.9665748868</v>
      </c>
      <c r="E40" s="1">
        <f t="shared" si="8"/>
        <v>0</v>
      </c>
      <c r="F40" s="1">
        <f t="shared" si="8"/>
        <v>0</v>
      </c>
      <c r="G40" s="1">
        <f t="shared" si="8"/>
        <v>0</v>
      </c>
      <c r="H40" s="1">
        <f t="shared" si="8"/>
        <v>0</v>
      </c>
      <c r="I40" s="1">
        <f t="shared" si="8"/>
        <v>0</v>
      </c>
      <c r="J40" s="1">
        <f t="shared" si="8"/>
        <v>0</v>
      </c>
      <c r="K40" s="1">
        <f t="shared" si="8"/>
        <v>0</v>
      </c>
      <c r="L40" s="1">
        <f t="shared" si="8"/>
        <v>0</v>
      </c>
      <c r="M40" s="1">
        <f t="shared" si="8"/>
        <v>0</v>
      </c>
    </row>
    <row r="41" spans="1:13" x14ac:dyDescent="0.25">
      <c r="A41">
        <f>A40+1</f>
        <v>2</v>
      </c>
      <c r="B41" s="5">
        <f t="shared" ref="B41:B49" si="9">IRR(C41:M41)</f>
        <v>0.24468460608348708</v>
      </c>
      <c r="C41" s="1">
        <f t="shared" ref="C41:C49" si="10">IF($A41&gt;C$38,C$4+C$5+C$8,IF(C$38=$A41,C$4+C$5+C$8+C$10+C$11,0))</f>
        <v>-2500000</v>
      </c>
      <c r="D41" s="1">
        <f t="shared" si="8"/>
        <v>220326.23408108647</v>
      </c>
      <c r="E41" s="1">
        <f t="shared" si="8"/>
        <v>3598862.7496759389</v>
      </c>
      <c r="F41" s="1">
        <f t="shared" si="8"/>
        <v>0</v>
      </c>
      <c r="G41" s="1">
        <f t="shared" si="8"/>
        <v>0</v>
      </c>
      <c r="H41" s="1">
        <f t="shared" si="8"/>
        <v>0</v>
      </c>
      <c r="I41" s="1">
        <f t="shared" si="8"/>
        <v>0</v>
      </c>
      <c r="J41" s="1">
        <f t="shared" si="8"/>
        <v>0</v>
      </c>
      <c r="K41" s="1">
        <f t="shared" si="8"/>
        <v>0</v>
      </c>
      <c r="L41" s="1">
        <f t="shared" si="8"/>
        <v>0</v>
      </c>
      <c r="M41" s="1">
        <f t="shared" si="8"/>
        <v>0</v>
      </c>
    </row>
    <row r="42" spans="1:13" x14ac:dyDescent="0.25">
      <c r="A42">
        <f t="shared" ref="A42:A49" si="11">A41+1</f>
        <v>3</v>
      </c>
      <c r="B42" s="5">
        <f t="shared" si="9"/>
        <v>-0.23504097766466681</v>
      </c>
      <c r="C42" s="1">
        <f t="shared" si="10"/>
        <v>-2500000</v>
      </c>
      <c r="D42" s="1">
        <f t="shared" si="8"/>
        <v>220326.23408108647</v>
      </c>
      <c r="E42" s="1">
        <f t="shared" si="8"/>
        <v>220326.23408108647</v>
      </c>
      <c r="F42" s="1">
        <f t="shared" si="8"/>
        <v>821595.81568840519</v>
      </c>
      <c r="G42" s="1">
        <f t="shared" si="8"/>
        <v>0</v>
      </c>
      <c r="H42" s="1">
        <f t="shared" si="8"/>
        <v>0</v>
      </c>
      <c r="I42" s="1">
        <f t="shared" si="8"/>
        <v>0</v>
      </c>
      <c r="J42" s="1">
        <f t="shared" si="8"/>
        <v>0</v>
      </c>
      <c r="K42" s="1">
        <f t="shared" si="8"/>
        <v>0</v>
      </c>
      <c r="L42" s="1">
        <f t="shared" si="8"/>
        <v>0</v>
      </c>
      <c r="M42" s="1">
        <f t="shared" si="8"/>
        <v>0</v>
      </c>
    </row>
    <row r="43" spans="1:13" x14ac:dyDescent="0.25">
      <c r="A43">
        <f t="shared" si="11"/>
        <v>4</v>
      </c>
      <c r="B43" s="5">
        <f t="shared" si="9"/>
        <v>8.9761195633327073E-2</v>
      </c>
      <c r="C43" s="1">
        <f t="shared" si="10"/>
        <v>-2500000</v>
      </c>
      <c r="D43" s="1">
        <f t="shared" si="8"/>
        <v>220326.23408108647</v>
      </c>
      <c r="E43" s="1">
        <f t="shared" si="8"/>
        <v>220326.23408108647</v>
      </c>
      <c r="F43" s="1">
        <f t="shared" si="8"/>
        <v>259911.23408108647</v>
      </c>
      <c r="G43" s="1">
        <f t="shared" si="8"/>
        <v>2695824.9987788843</v>
      </c>
      <c r="H43" s="1">
        <f t="shared" si="8"/>
        <v>0</v>
      </c>
      <c r="I43" s="1">
        <f t="shared" si="8"/>
        <v>0</v>
      </c>
      <c r="J43" s="1">
        <f t="shared" si="8"/>
        <v>0</v>
      </c>
      <c r="K43" s="1">
        <f t="shared" si="8"/>
        <v>0</v>
      </c>
      <c r="L43" s="1">
        <f t="shared" si="8"/>
        <v>0</v>
      </c>
      <c r="M43" s="1">
        <f t="shared" si="8"/>
        <v>0</v>
      </c>
    </row>
    <row r="44" spans="1:13" x14ac:dyDescent="0.25">
      <c r="A44">
        <f t="shared" si="11"/>
        <v>5</v>
      </c>
      <c r="B44" s="5">
        <f t="shared" si="9"/>
        <v>0.20320894784393539</v>
      </c>
      <c r="C44" s="1">
        <f t="shared" si="10"/>
        <v>-2500000</v>
      </c>
      <c r="D44" s="1">
        <f t="shared" si="8"/>
        <v>220326.23408108647</v>
      </c>
      <c r="E44" s="1">
        <f t="shared" si="8"/>
        <v>220326.23408108647</v>
      </c>
      <c r="F44" s="1">
        <f t="shared" si="8"/>
        <v>259911.23408108647</v>
      </c>
      <c r="G44" s="1">
        <f t="shared" si="8"/>
        <v>67517.019081086444</v>
      </c>
      <c r="H44" s="1">
        <f t="shared" si="8"/>
        <v>5001347.1093991566</v>
      </c>
      <c r="I44" s="1">
        <f t="shared" si="8"/>
        <v>0</v>
      </c>
      <c r="J44" s="1">
        <f t="shared" si="8"/>
        <v>0</v>
      </c>
      <c r="K44" s="1">
        <f t="shared" si="8"/>
        <v>0</v>
      </c>
      <c r="L44" s="1">
        <f t="shared" si="8"/>
        <v>0</v>
      </c>
      <c r="M44" s="1">
        <f t="shared" si="8"/>
        <v>0</v>
      </c>
    </row>
    <row r="45" spans="1:13" x14ac:dyDescent="0.25">
      <c r="A45">
        <f t="shared" si="11"/>
        <v>6</v>
      </c>
      <c r="B45" s="5">
        <f t="shared" si="9"/>
        <v>0.19872256048077697</v>
      </c>
      <c r="C45" s="1">
        <f t="shared" si="10"/>
        <v>-2500000</v>
      </c>
      <c r="D45" s="1">
        <f t="shared" si="8"/>
        <v>220326.23408108647</v>
      </c>
      <c r="E45" s="1">
        <f t="shared" si="8"/>
        <v>220326.23408108647</v>
      </c>
      <c r="F45" s="1">
        <f t="shared" si="8"/>
        <v>259911.23408108647</v>
      </c>
      <c r="G45" s="1">
        <f t="shared" si="8"/>
        <v>67517.019081086444</v>
      </c>
      <c r="H45" s="1">
        <f t="shared" si="8"/>
        <v>192169.85160608648</v>
      </c>
      <c r="I45" s="1">
        <f t="shared" si="8"/>
        <v>5642080.3239698121</v>
      </c>
      <c r="J45" s="1">
        <f t="shared" si="8"/>
        <v>0</v>
      </c>
      <c r="K45" s="1">
        <f t="shared" si="8"/>
        <v>0</v>
      </c>
      <c r="L45" s="1">
        <f t="shared" si="8"/>
        <v>0</v>
      </c>
      <c r="M45" s="1">
        <f t="shared" si="8"/>
        <v>0</v>
      </c>
    </row>
    <row r="46" spans="1:13" x14ac:dyDescent="0.25">
      <c r="A46">
        <f t="shared" si="11"/>
        <v>7</v>
      </c>
      <c r="B46" s="5">
        <f t="shared" si="9"/>
        <v>0.19443680582644984</v>
      </c>
      <c r="C46" s="1">
        <f t="shared" si="10"/>
        <v>-2500000</v>
      </c>
      <c r="D46" s="1">
        <f t="shared" si="8"/>
        <v>220326.23408108647</v>
      </c>
      <c r="E46" s="1">
        <f t="shared" si="8"/>
        <v>220326.23408108647</v>
      </c>
      <c r="F46" s="1">
        <f t="shared" si="8"/>
        <v>259911.23408108647</v>
      </c>
      <c r="G46" s="1">
        <f t="shared" si="8"/>
        <v>67517.019081086444</v>
      </c>
      <c r="H46" s="1">
        <f t="shared" si="8"/>
        <v>192169.85160608648</v>
      </c>
      <c r="I46" s="1">
        <f t="shared" si="8"/>
        <v>323854.38237608632</v>
      </c>
      <c r="J46" s="1">
        <f t="shared" si="8"/>
        <v>6190738.5633511776</v>
      </c>
      <c r="K46" s="1">
        <f t="shared" si="8"/>
        <v>0</v>
      </c>
      <c r="L46" s="1">
        <f t="shared" si="8"/>
        <v>0</v>
      </c>
      <c r="M46" s="1">
        <f t="shared" si="8"/>
        <v>0</v>
      </c>
    </row>
    <row r="47" spans="1:13" x14ac:dyDescent="0.25">
      <c r="A47">
        <f t="shared" si="11"/>
        <v>8</v>
      </c>
      <c r="B47" s="5">
        <f t="shared" si="9"/>
        <v>0.19044963263798054</v>
      </c>
      <c r="C47" s="1">
        <f t="shared" si="10"/>
        <v>-2500000</v>
      </c>
      <c r="D47" s="1">
        <f t="shared" si="8"/>
        <v>220326.23408108647</v>
      </c>
      <c r="E47" s="1">
        <f t="shared" si="8"/>
        <v>220326.23408108647</v>
      </c>
      <c r="F47" s="1">
        <f t="shared" si="8"/>
        <v>259911.23408108647</v>
      </c>
      <c r="G47" s="1">
        <f t="shared" si="8"/>
        <v>67517.019081086444</v>
      </c>
      <c r="H47" s="1">
        <f t="shared" si="8"/>
        <v>192169.85160608648</v>
      </c>
      <c r="I47" s="1">
        <f t="shared" si="8"/>
        <v>323854.38237608632</v>
      </c>
      <c r="J47" s="1">
        <f t="shared" si="8"/>
        <v>346460.22682493646</v>
      </c>
      <c r="K47" s="1">
        <f t="shared" si="8"/>
        <v>6757659.3750947136</v>
      </c>
      <c r="L47" s="1">
        <f t="shared" si="8"/>
        <v>0</v>
      </c>
      <c r="M47" s="1">
        <f t="shared" si="8"/>
        <v>0</v>
      </c>
    </row>
    <row r="48" spans="1:13" x14ac:dyDescent="0.25">
      <c r="A48">
        <f t="shared" si="11"/>
        <v>9</v>
      </c>
      <c r="B48" s="5">
        <f t="shared" si="9"/>
        <v>0.1867812756624867</v>
      </c>
      <c r="C48" s="1">
        <f t="shared" si="10"/>
        <v>-2500000</v>
      </c>
      <c r="D48" s="1">
        <f t="shared" si="8"/>
        <v>220326.23408108647</v>
      </c>
      <c r="E48" s="1">
        <f t="shared" si="8"/>
        <v>220326.23408108647</v>
      </c>
      <c r="F48" s="1">
        <f t="shared" si="8"/>
        <v>259911.23408108647</v>
      </c>
      <c r="G48" s="1">
        <f t="shared" si="8"/>
        <v>67517.019081086444</v>
      </c>
      <c r="H48" s="1">
        <f t="shared" si="8"/>
        <v>192169.85160608648</v>
      </c>
      <c r="I48" s="1">
        <f t="shared" si="8"/>
        <v>323854.38237608632</v>
      </c>
      <c r="J48" s="1">
        <f t="shared" si="8"/>
        <v>346460.22682493646</v>
      </c>
      <c r="K48" s="1">
        <f t="shared" si="8"/>
        <v>369744.24660725193</v>
      </c>
      <c r="L48" s="1">
        <f t="shared" si="8"/>
        <v>7343464.0862507727</v>
      </c>
      <c r="M48" s="1">
        <f t="shared" si="8"/>
        <v>0</v>
      </c>
    </row>
    <row r="49" spans="1:13" x14ac:dyDescent="0.25">
      <c r="A49">
        <f t="shared" si="11"/>
        <v>10</v>
      </c>
      <c r="B49" s="5">
        <f t="shared" si="9"/>
        <v>0.18342177483270961</v>
      </c>
      <c r="C49" s="1">
        <f t="shared" si="10"/>
        <v>-2500000</v>
      </c>
      <c r="D49" s="1">
        <f t="shared" si="8"/>
        <v>220326.23408108647</v>
      </c>
      <c r="E49" s="1">
        <f t="shared" si="8"/>
        <v>220326.23408108647</v>
      </c>
      <c r="F49" s="1">
        <f t="shared" si="8"/>
        <v>259911.23408108647</v>
      </c>
      <c r="G49" s="1">
        <f t="shared" si="8"/>
        <v>67517.019081086444</v>
      </c>
      <c r="H49" s="1">
        <f t="shared" si="8"/>
        <v>192169.85160608648</v>
      </c>
      <c r="I49" s="1">
        <f t="shared" si="8"/>
        <v>323854.38237608632</v>
      </c>
      <c r="J49" s="1">
        <f t="shared" si="8"/>
        <v>346460.22682493646</v>
      </c>
      <c r="K49" s="1">
        <f t="shared" si="8"/>
        <v>369744.24660725193</v>
      </c>
      <c r="L49" s="1">
        <f t="shared" si="8"/>
        <v>393726.78698303679</v>
      </c>
      <c r="M49" s="1">
        <f t="shared" si="8"/>
        <v>7948795.6561426185</v>
      </c>
    </row>
  </sheetData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/>
  </sheetViews>
  <sheetFormatPr defaultRowHeight="15" x14ac:dyDescent="0.25"/>
  <cols>
    <col min="2" max="2" width="19.7109375" customWidth="1"/>
    <col min="3" max="3" width="12.85546875" style="17" bestFit="1" customWidth="1"/>
    <col min="4" max="13" width="11.85546875" style="17" bestFit="1" customWidth="1"/>
  </cols>
  <sheetData>
    <row r="1" spans="2:14" x14ac:dyDescent="0.25">
      <c r="C1"/>
      <c r="D1"/>
      <c r="E1"/>
      <c r="F1"/>
      <c r="G1"/>
      <c r="H1"/>
      <c r="I1"/>
      <c r="J1"/>
      <c r="K1"/>
      <c r="L1"/>
      <c r="M1"/>
    </row>
    <row r="2" spans="2:14" x14ac:dyDescent="0.25">
      <c r="C2"/>
      <c r="D2"/>
      <c r="E2"/>
      <c r="F2"/>
      <c r="G2"/>
      <c r="H2"/>
      <c r="I2"/>
      <c r="J2"/>
      <c r="K2"/>
      <c r="L2"/>
      <c r="M2"/>
    </row>
    <row r="3" spans="2:14" x14ac:dyDescent="0.25">
      <c r="C3" s="11">
        <v>0</v>
      </c>
      <c r="D3" s="11">
        <f>C3+1</f>
        <v>1</v>
      </c>
      <c r="E3" s="11">
        <f>D3+1</f>
        <v>2</v>
      </c>
      <c r="F3" s="11">
        <f>E3+1</f>
        <v>3</v>
      </c>
      <c r="G3" s="11">
        <f>F3+1</f>
        <v>4</v>
      </c>
      <c r="H3" s="11">
        <f>G3+1</f>
        <v>5</v>
      </c>
      <c r="I3" s="11">
        <f>H3+1</f>
        <v>6</v>
      </c>
      <c r="J3" s="11">
        <f>I3+1</f>
        <v>7</v>
      </c>
      <c r="K3" s="11">
        <f>J3+1</f>
        <v>8</v>
      </c>
      <c r="L3" s="11">
        <f>K3+1</f>
        <v>9</v>
      </c>
      <c r="M3" s="11">
        <f>L3+1</f>
        <v>10</v>
      </c>
      <c r="N3" s="11">
        <f>M3+1</f>
        <v>11</v>
      </c>
    </row>
    <row r="4" spans="2:14" x14ac:dyDescent="0.25">
      <c r="B4" t="s">
        <v>6</v>
      </c>
      <c r="C4" s="1">
        <f>-D6/C12</f>
        <v>-10000000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</row>
    <row r="5" spans="2:14" x14ac:dyDescent="0.25">
      <c r="B5" t="s">
        <v>9</v>
      </c>
      <c r="C5" s="1">
        <f>-C4*0.75</f>
        <v>7500000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 x14ac:dyDescent="0.25">
      <c r="B6" t="s">
        <v>0</v>
      </c>
      <c r="C6" s="1"/>
      <c r="D6" s="13">
        <v>650000</v>
      </c>
      <c r="E6" s="13">
        <v>650000</v>
      </c>
      <c r="F6" s="13">
        <f t="shared" ref="F6:N6" si="0">$D$6*(1.03)^(F3-1)</f>
        <v>689585</v>
      </c>
      <c r="G6" s="13">
        <f>$D$6*(1.03)^(G3-1)*0.7</f>
        <v>497190.78499999997</v>
      </c>
      <c r="H6" s="13">
        <f>$D$6*(1.03)^(H3-1)*0.85</f>
        <v>621843.61752500001</v>
      </c>
      <c r="I6" s="13">
        <f t="shared" si="0"/>
        <v>753528.14829499985</v>
      </c>
      <c r="J6" s="13">
        <f t="shared" si="0"/>
        <v>776133.99274384999</v>
      </c>
      <c r="K6" s="13">
        <f t="shared" si="0"/>
        <v>799418.01252616546</v>
      </c>
      <c r="L6" s="13">
        <f t="shared" si="0"/>
        <v>823400.55290195032</v>
      </c>
      <c r="M6" s="13">
        <f t="shared" si="0"/>
        <v>848102.56948900886</v>
      </c>
      <c r="N6" s="13">
        <f t="shared" si="0"/>
        <v>873545.64657367917</v>
      </c>
    </row>
    <row r="7" spans="2:14" x14ac:dyDescent="0.25">
      <c r="B7" t="s">
        <v>1</v>
      </c>
      <c r="C7" s="1"/>
      <c r="D7" s="2">
        <f>PMT(0.04/12,360,$C$5)*12</f>
        <v>-429673.76591891353</v>
      </c>
      <c r="E7" s="2">
        <f>PMT(0.04/12,360,$C$5)*12</f>
        <v>-429673.76591891353</v>
      </c>
      <c r="F7" s="2">
        <f>PMT(0.04/12,360,$C$5)*12</f>
        <v>-429673.76591891353</v>
      </c>
      <c r="G7" s="2">
        <f>PMT(0.04/12,360,$C$5)*12</f>
        <v>-429673.76591891353</v>
      </c>
      <c r="H7" s="2">
        <f>PMT(0.04/12,360,$C$5)*12</f>
        <v>-429673.76591891353</v>
      </c>
      <c r="I7" s="2">
        <f>PMT(0.04/12,360,$C$5)*12</f>
        <v>-429673.76591891353</v>
      </c>
      <c r="J7" s="2">
        <f>PMT(0.04/12,360,$C$5)*12</f>
        <v>-429673.76591891353</v>
      </c>
      <c r="K7" s="2">
        <f>PMT(0.04/12,360,$C$5)*12</f>
        <v>-429673.76591891353</v>
      </c>
      <c r="L7" s="2">
        <f>PMT(0.04/12,360,$C$5)*12</f>
        <v>-429673.76591891353</v>
      </c>
      <c r="M7" s="2">
        <f>PMT(0.04/12,360,$C$5)*12</f>
        <v>-429673.76591891353</v>
      </c>
    </row>
    <row r="8" spans="2:14" x14ac:dyDescent="0.25">
      <c r="B8" t="s">
        <v>3</v>
      </c>
      <c r="C8" s="1"/>
      <c r="D8" s="1">
        <f>SUM(D6:D7)</f>
        <v>220326.23408108647</v>
      </c>
      <c r="E8" s="1">
        <f t="shared" ref="E8:M8" si="1">SUM(E6:E7)</f>
        <v>220326.23408108647</v>
      </c>
      <c r="F8" s="1">
        <f t="shared" si="1"/>
        <v>259911.23408108647</v>
      </c>
      <c r="G8" s="1">
        <f t="shared" si="1"/>
        <v>67517.019081086444</v>
      </c>
      <c r="H8" s="1">
        <f t="shared" si="1"/>
        <v>192169.85160608648</v>
      </c>
      <c r="I8" s="1">
        <f t="shared" si="1"/>
        <v>323854.38237608632</v>
      </c>
      <c r="J8" s="1">
        <f t="shared" si="1"/>
        <v>346460.22682493646</v>
      </c>
      <c r="K8" s="1">
        <f t="shared" si="1"/>
        <v>369744.24660725193</v>
      </c>
      <c r="L8" s="1">
        <f t="shared" si="1"/>
        <v>393726.78698303679</v>
      </c>
      <c r="M8" s="1">
        <f t="shared" si="1"/>
        <v>418428.80357009533</v>
      </c>
    </row>
    <row r="9" spans="2:14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4" x14ac:dyDescent="0.25">
      <c r="B10" t="s">
        <v>4</v>
      </c>
      <c r="C10" s="1"/>
      <c r="D10" s="1">
        <f>-PV(0.04/12,360-(D3*12),D7/12)</f>
        <v>-7367922.2675061999</v>
      </c>
      <c r="E10" s="1">
        <f t="shared" ref="E10:M10" si="2">-PV(0.04/12,360-(E3*12),E7/12)</f>
        <v>-7230463.4844051478</v>
      </c>
      <c r="F10" s="1">
        <f t="shared" si="2"/>
        <v>-7087404.4183926806</v>
      </c>
      <c r="G10" s="1">
        <f t="shared" si="2"/>
        <v>-6938516.9053022023</v>
      </c>
      <c r="H10" s="1">
        <f t="shared" si="2"/>
        <v>-6783563.4852069272</v>
      </c>
      <c r="I10" s="1">
        <f t="shared" si="2"/>
        <v>-6622297.0236962726</v>
      </c>
      <c r="J10" s="1">
        <f t="shared" si="2"/>
        <v>-6454460.3177224584</v>
      </c>
      <c r="K10" s="1">
        <f t="shared" si="2"/>
        <v>-6279785.6853886954</v>
      </c>
      <c r="L10" s="1">
        <f t="shared" si="2"/>
        <v>-6097994.5390247079</v>
      </c>
      <c r="M10" s="1">
        <f t="shared" si="2"/>
        <v>-5908796.9408686943</v>
      </c>
    </row>
    <row r="11" spans="2:14" x14ac:dyDescent="0.25">
      <c r="B11" t="s">
        <v>5</v>
      </c>
      <c r="C11" s="1"/>
      <c r="D11" s="1">
        <f>E6/D12</f>
        <v>10000000</v>
      </c>
      <c r="E11" s="1">
        <f t="shared" ref="E11:M11" si="3">F6/E12</f>
        <v>10609000</v>
      </c>
      <c r="F11" s="1">
        <f t="shared" si="3"/>
        <v>7649088.9999999991</v>
      </c>
      <c r="G11" s="1">
        <f t="shared" si="3"/>
        <v>9566824.8849999998</v>
      </c>
      <c r="H11" s="1">
        <f t="shared" si="3"/>
        <v>11592740.742999997</v>
      </c>
      <c r="I11" s="1">
        <f t="shared" si="3"/>
        <v>11940522.965289999</v>
      </c>
      <c r="J11" s="1">
        <f t="shared" si="3"/>
        <v>12298738.6542487</v>
      </c>
      <c r="K11" s="1">
        <f t="shared" si="3"/>
        <v>12667700.813876158</v>
      </c>
      <c r="L11" s="1">
        <f t="shared" si="3"/>
        <v>13047731.838292444</v>
      </c>
      <c r="M11" s="1">
        <f t="shared" si="3"/>
        <v>13439163.793441217</v>
      </c>
    </row>
    <row r="12" spans="2:14" x14ac:dyDescent="0.25">
      <c r="B12" t="s">
        <v>2</v>
      </c>
      <c r="C12" s="12">
        <v>6.5000000000000002E-2</v>
      </c>
      <c r="D12" s="12">
        <v>6.5000000000000002E-2</v>
      </c>
      <c r="E12" s="12">
        <v>6.5000000000000002E-2</v>
      </c>
      <c r="F12" s="12">
        <v>6.5000000000000002E-2</v>
      </c>
      <c r="G12" s="12">
        <v>6.5000000000000002E-2</v>
      </c>
      <c r="H12" s="12">
        <v>6.5000000000000002E-2</v>
      </c>
      <c r="I12" s="12">
        <v>6.5000000000000002E-2</v>
      </c>
      <c r="J12" s="12">
        <v>6.5000000000000002E-2</v>
      </c>
      <c r="K12" s="12">
        <v>6.5000000000000002E-2</v>
      </c>
      <c r="L12" s="12">
        <v>6.5000000000000002E-2</v>
      </c>
      <c r="M12" s="12">
        <v>6.5000000000000002E-2</v>
      </c>
    </row>
    <row r="13" spans="2:14" x14ac:dyDescent="0.25">
      <c r="C13"/>
      <c r="D13"/>
      <c r="E13"/>
      <c r="F13"/>
      <c r="G13"/>
      <c r="H13"/>
      <c r="I13"/>
      <c r="J13"/>
      <c r="K13"/>
      <c r="L13"/>
      <c r="M13"/>
    </row>
    <row r="14" spans="2:14" x14ac:dyDescent="0.25">
      <c r="B14" t="s">
        <v>7</v>
      </c>
      <c r="C14" s="1">
        <f>IF(C3=10,C4+C6+C11,C4+C6)</f>
        <v>-10000000</v>
      </c>
      <c r="D14" s="1">
        <f t="shared" ref="D14:M14" si="4">IF(D3=10,D4+D6+D11,D4+D6)</f>
        <v>650000</v>
      </c>
      <c r="E14" s="1">
        <f t="shared" si="4"/>
        <v>650000</v>
      </c>
      <c r="F14" s="1">
        <f t="shared" si="4"/>
        <v>689585</v>
      </c>
      <c r="G14" s="1">
        <f t="shared" si="4"/>
        <v>497190.78499999997</v>
      </c>
      <c r="H14" s="1">
        <f t="shared" si="4"/>
        <v>621843.61752500001</v>
      </c>
      <c r="I14" s="1">
        <f t="shared" si="4"/>
        <v>753528.14829499985</v>
      </c>
      <c r="J14" s="1">
        <f t="shared" si="4"/>
        <v>776133.99274384999</v>
      </c>
      <c r="K14" s="1">
        <f t="shared" si="4"/>
        <v>799418.01252616546</v>
      </c>
      <c r="L14" s="1">
        <f t="shared" si="4"/>
        <v>823400.55290195032</v>
      </c>
      <c r="M14" s="1">
        <f t="shared" si="4"/>
        <v>14287266.362930227</v>
      </c>
    </row>
    <row r="15" spans="2:14" x14ac:dyDescent="0.25">
      <c r="B15" s="6" t="s">
        <v>10</v>
      </c>
      <c r="C15" s="4">
        <f>IRR(C14:M14)</f>
        <v>9.1682881558398543E-2</v>
      </c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4" x14ac:dyDescent="0.25">
      <c r="B16" s="6" t="s">
        <v>11</v>
      </c>
      <c r="C16" s="7">
        <f>SUMIF($C$14:$M$14,"&gt;0")/-SUMIF($C$14:$M$14,"&lt;0")</f>
        <v>2.0548366471922193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B18" t="s">
        <v>8</v>
      </c>
      <c r="C18" s="1">
        <f>IF(C3=10,C4+C5+C8+C10+C11,C4+C5+C8)</f>
        <v>-2500000</v>
      </c>
      <c r="D18" s="1">
        <f t="shared" ref="D18:M18" si="5">IF(D3=10,D4+D5+D8+D10+D11,D4+D5+D8)</f>
        <v>220326.23408108647</v>
      </c>
      <c r="E18" s="1">
        <f t="shared" si="5"/>
        <v>220326.23408108647</v>
      </c>
      <c r="F18" s="1">
        <f t="shared" si="5"/>
        <v>259911.23408108647</v>
      </c>
      <c r="G18" s="1">
        <f t="shared" si="5"/>
        <v>67517.019081086444</v>
      </c>
      <c r="H18" s="1">
        <f t="shared" si="5"/>
        <v>192169.85160608648</v>
      </c>
      <c r="I18" s="1">
        <f t="shared" si="5"/>
        <v>323854.38237608632</v>
      </c>
      <c r="J18" s="1">
        <f t="shared" si="5"/>
        <v>346460.22682493646</v>
      </c>
      <c r="K18" s="1">
        <f t="shared" si="5"/>
        <v>369744.24660725193</v>
      </c>
      <c r="L18" s="1">
        <f t="shared" si="5"/>
        <v>393726.78698303679</v>
      </c>
      <c r="M18" s="1">
        <f t="shared" si="5"/>
        <v>7948795.6561426185</v>
      </c>
    </row>
    <row r="19" spans="1:13" x14ac:dyDescent="0.25">
      <c r="B19" s="6" t="s">
        <v>10</v>
      </c>
      <c r="C19" s="4">
        <f>IRR(C18:M18)</f>
        <v>0.18342177483270961</v>
      </c>
      <c r="D19"/>
      <c r="E19"/>
      <c r="F19"/>
      <c r="G19"/>
      <c r="H19"/>
      <c r="I19"/>
      <c r="J19"/>
      <c r="K19"/>
      <c r="L19"/>
      <c r="M19"/>
    </row>
    <row r="20" spans="1:13" x14ac:dyDescent="0.25">
      <c r="B20" s="6" t="s">
        <v>11</v>
      </c>
      <c r="C20" s="7">
        <f>SUMIF($C$14:$M$14,"&gt;0")/-SUMIF($C$14:$M$14,"&lt;0")</f>
        <v>2.0548366471922193</v>
      </c>
      <c r="D20"/>
      <c r="E20"/>
      <c r="F20"/>
      <c r="G20"/>
      <c r="H20"/>
      <c r="I20"/>
      <c r="J20"/>
      <c r="K20"/>
      <c r="L20"/>
      <c r="M20"/>
    </row>
    <row r="21" spans="1:13" x14ac:dyDescent="0.25"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B23" s="8" t="s">
        <v>12</v>
      </c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B24" s="14" t="s">
        <v>15</v>
      </c>
      <c r="C24">
        <v>0</v>
      </c>
      <c r="D24">
        <f>C24+1</f>
        <v>1</v>
      </c>
      <c r="E24">
        <f>D24+1</f>
        <v>2</v>
      </c>
      <c r="F24">
        <f>E24+1</f>
        <v>3</v>
      </c>
      <c r="G24">
        <f>F24+1</f>
        <v>4</v>
      </c>
      <c r="H24">
        <f>G24+1</f>
        <v>5</v>
      </c>
      <c r="I24">
        <f>H24+1</f>
        <v>6</v>
      </c>
      <c r="J24">
        <f>I24+1</f>
        <v>7</v>
      </c>
      <c r="K24">
        <f>J24+1</f>
        <v>8</v>
      </c>
      <c r="L24">
        <f>K24+1</f>
        <v>9</v>
      </c>
      <c r="M24">
        <f>L24+1</f>
        <v>10</v>
      </c>
    </row>
    <row r="25" spans="1:13" x14ac:dyDescent="0.25">
      <c r="A25">
        <v>1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x14ac:dyDescent="0.25">
      <c r="A26">
        <f>A25+1</f>
        <v>2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5">
      <c r="A27">
        <f t="shared" ref="A27:A34" si="6">A26+1</f>
        <v>3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x14ac:dyDescent="0.25">
      <c r="A28">
        <f t="shared" si="6"/>
        <v>4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x14ac:dyDescent="0.25">
      <c r="A29">
        <f t="shared" si="6"/>
        <v>5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x14ac:dyDescent="0.25">
      <c r="A30">
        <f t="shared" si="6"/>
        <v>6</v>
      </c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25">
      <c r="A31">
        <f t="shared" si="6"/>
        <v>7</v>
      </c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25">
      <c r="A32">
        <f t="shared" si="6"/>
        <v>8</v>
      </c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25">
      <c r="A33">
        <f t="shared" si="6"/>
        <v>9</v>
      </c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>
        <f t="shared" si="6"/>
        <v>10</v>
      </c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25"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B36" s="8" t="s">
        <v>12</v>
      </c>
      <c r="C36"/>
      <c r="D36"/>
      <c r="E36"/>
      <c r="F36"/>
      <c r="G36"/>
      <c r="H36"/>
      <c r="I36"/>
      <c r="J36"/>
      <c r="K36"/>
      <c r="L36"/>
      <c r="M36"/>
    </row>
    <row r="37" spans="1:13" x14ac:dyDescent="0.25">
      <c r="B37" s="14" t="s">
        <v>16</v>
      </c>
      <c r="C37">
        <v>0</v>
      </c>
      <c r="D37">
        <f>C37+1</f>
        <v>1</v>
      </c>
      <c r="E37">
        <f>D37+1</f>
        <v>2</v>
      </c>
      <c r="F37">
        <f>E37+1</f>
        <v>3</v>
      </c>
      <c r="G37">
        <f>F37+1</f>
        <v>4</v>
      </c>
      <c r="H37">
        <f>G37+1</f>
        <v>5</v>
      </c>
      <c r="I37">
        <f>H37+1</f>
        <v>6</v>
      </c>
      <c r="J37">
        <f>I37+1</f>
        <v>7</v>
      </c>
      <c r="K37">
        <f>J37+1</f>
        <v>8</v>
      </c>
      <c r="L37">
        <f>K37+1</f>
        <v>9</v>
      </c>
      <c r="M37">
        <f>L37+1</f>
        <v>10</v>
      </c>
    </row>
    <row r="38" spans="1:13" x14ac:dyDescent="0.25">
      <c r="A38">
        <v>1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5">
      <c r="A39">
        <f>A38+1</f>
        <v>2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>
        <f t="shared" ref="A40:A47" si="7">A39+1</f>
        <v>3</v>
      </c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25">
      <c r="A41">
        <f t="shared" si="7"/>
        <v>4</v>
      </c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25">
      <c r="A42">
        <f t="shared" si="7"/>
        <v>5</v>
      </c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5">
      <c r="A43">
        <f t="shared" si="7"/>
        <v>6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x14ac:dyDescent="0.25">
      <c r="A44">
        <f t="shared" si="7"/>
        <v>7</v>
      </c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>
        <f t="shared" si="7"/>
        <v>8</v>
      </c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5">
      <c r="A46">
        <f t="shared" si="7"/>
        <v>9</v>
      </c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5">
      <c r="A47">
        <f t="shared" si="7"/>
        <v>10</v>
      </c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Complete</vt:lpstr>
      <vt:lpstr>Incomplete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burton</cp:lastModifiedBy>
  <dcterms:created xsi:type="dcterms:W3CDTF">2016-07-20T23:41:44Z</dcterms:created>
  <dcterms:modified xsi:type="dcterms:W3CDTF">2016-07-21T00:31:58Z</dcterms:modified>
</cp:coreProperties>
</file>