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8800" windowHeight="11910"/>
  </bookViews>
  <sheets>
    <sheet name="IFS" sheetId="1" r:id="rId1"/>
  </sheets>
  <calcPr calcId="171027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8" i="1"/>
  <c r="H27" i="1"/>
  <c r="H26" i="1"/>
  <c r="I26" i="1" s="1"/>
  <c r="H24" i="1"/>
  <c r="G28" i="1"/>
  <c r="G27" i="1"/>
  <c r="G26" i="1"/>
  <c r="G25" i="1"/>
  <c r="G24" i="1"/>
  <c r="F28" i="1"/>
  <c r="F27" i="1"/>
  <c r="F26" i="1"/>
  <c r="F25" i="1"/>
  <c r="F24" i="1"/>
  <c r="E28" i="1"/>
  <c r="E27" i="1"/>
  <c r="E26" i="1"/>
  <c r="E25" i="1"/>
  <c r="E24" i="1"/>
  <c r="D28" i="1"/>
  <c r="D27" i="1"/>
  <c r="D26" i="1"/>
  <c r="D25" i="1"/>
  <c r="D24" i="1"/>
  <c r="F20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H12" i="1"/>
  <c r="J6" i="1"/>
  <c r="J7" i="1"/>
  <c r="J10" i="1"/>
  <c r="J12" i="1"/>
  <c r="J13" i="1"/>
  <c r="I19" i="1"/>
  <c r="J19" i="1" s="1"/>
  <c r="I8" i="1"/>
  <c r="J8" i="1" s="1"/>
  <c r="I9" i="1"/>
  <c r="I11" i="1"/>
  <c r="J11" i="1" s="1"/>
  <c r="I14" i="1"/>
  <c r="J14" i="1" s="1"/>
  <c r="I15" i="1"/>
  <c r="J15" i="1" s="1"/>
  <c r="I16" i="1"/>
  <c r="J16" i="1" s="1"/>
  <c r="I17" i="1"/>
  <c r="J17" i="1" s="1"/>
  <c r="I18" i="1"/>
  <c r="J18" i="1" s="1"/>
  <c r="H19" i="1"/>
  <c r="H7" i="1"/>
  <c r="H8" i="1"/>
  <c r="H9" i="1"/>
  <c r="H10" i="1"/>
  <c r="H11" i="1"/>
  <c r="H13" i="1"/>
  <c r="H14" i="1"/>
  <c r="H15" i="1"/>
  <c r="H16" i="1"/>
  <c r="H17" i="1"/>
  <c r="H18" i="1"/>
  <c r="H6" i="1"/>
  <c r="B20" i="1"/>
  <c r="I5" i="1"/>
  <c r="I27" i="1" l="1"/>
  <c r="I28" i="1"/>
  <c r="G29" i="1"/>
  <c r="I24" i="1"/>
  <c r="I25" i="1"/>
  <c r="G35" i="1"/>
  <c r="I20" i="1"/>
  <c r="J20" i="1" s="1"/>
  <c r="G32" i="1"/>
  <c r="G34" i="1"/>
  <c r="E33" i="1"/>
  <c r="E34" i="1"/>
  <c r="J9" i="1"/>
  <c r="D36" i="1"/>
  <c r="E35" i="1"/>
  <c r="G36" i="1"/>
  <c r="D35" i="1"/>
  <c r="H35" i="1" s="1"/>
  <c r="E32" i="1"/>
  <c r="E36" i="1"/>
  <c r="F36" i="1" s="1"/>
  <c r="G33" i="1"/>
  <c r="D34" i="1"/>
  <c r="D32" i="1"/>
  <c r="D33" i="1"/>
  <c r="J5" i="1"/>
  <c r="H34" i="1" l="1"/>
  <c r="H36" i="1"/>
  <c r="H32" i="1"/>
  <c r="F32" i="1"/>
  <c r="H33" i="1"/>
  <c r="I36" i="1"/>
  <c r="F35" i="1"/>
  <c r="I35" i="1" s="1"/>
  <c r="E37" i="1"/>
  <c r="F34" i="1"/>
  <c r="I34" i="1" s="1"/>
  <c r="F33" i="1"/>
  <c r="G37" i="1"/>
  <c r="D37" i="1"/>
  <c r="I33" i="1" l="1"/>
  <c r="I32" i="1"/>
  <c r="F37" i="1"/>
  <c r="H37" i="1"/>
  <c r="I37" i="1" l="1"/>
  <c r="E29" i="1"/>
  <c r="D29" i="1"/>
  <c r="F29" i="1" l="1"/>
  <c r="H29" i="1"/>
  <c r="I29" i="1" l="1"/>
</calcChain>
</file>

<file path=xl/sharedStrings.xml><?xml version="1.0" encoding="utf-8"?>
<sst xmlns="http://schemas.openxmlformats.org/spreadsheetml/2006/main" count="69" uniqueCount="40">
  <si>
    <t>Suite</t>
  </si>
  <si>
    <t>Building</t>
  </si>
  <si>
    <t>SF</t>
  </si>
  <si>
    <t>Tenant Name</t>
  </si>
  <si>
    <t>Lease Start</t>
  </si>
  <si>
    <t>Lease End</t>
  </si>
  <si>
    <t>Ann. Rent</t>
  </si>
  <si>
    <t>Bldg 1</t>
  </si>
  <si>
    <t>Bldg 2</t>
  </si>
  <si>
    <t>Bldg 3</t>
  </si>
  <si>
    <t>Anchor</t>
  </si>
  <si>
    <t>Yummy Foods</t>
  </si>
  <si>
    <t>Outparcel</t>
  </si>
  <si>
    <t>OP1</t>
  </si>
  <si>
    <t>Hypothetical Retail Strip Center Rent Roll</t>
  </si>
  <si>
    <t>Tres Hair</t>
  </si>
  <si>
    <t>Yoguur</t>
  </si>
  <si>
    <t>Blocbusta</t>
  </si>
  <si>
    <t>Jim's Insurance</t>
  </si>
  <si>
    <t>Doggy DayCare</t>
  </si>
  <si>
    <t>Inside In</t>
  </si>
  <si>
    <t>Nails R Us</t>
  </si>
  <si>
    <t xml:space="preserve">Zap-it </t>
  </si>
  <si>
    <t>Wok 'o Shakes</t>
  </si>
  <si>
    <t>Five Gals</t>
  </si>
  <si>
    <t>Game Tube</t>
  </si>
  <si>
    <t>Jane's Flowers</t>
  </si>
  <si>
    <t>Go-go Extreme</t>
  </si>
  <si>
    <t>Hot Doggie Doggie</t>
  </si>
  <si>
    <t>Ann. Rent PSF</t>
  </si>
  <si>
    <t>Avg. SF</t>
  </si>
  <si>
    <t># of Tenants</t>
  </si>
  <si>
    <t>Avg. Ann. Rent</t>
  </si>
  <si>
    <t>Avg. Rent PSF</t>
  </si>
  <si>
    <t>Total</t>
  </si>
  <si>
    <t>Tenant Type</t>
  </si>
  <si>
    <t>In-line &gt; 1,500 SF</t>
  </si>
  <si>
    <t>In-line &gt; 3,000 SF</t>
  </si>
  <si>
    <t>In-line &lt;1,500 SF</t>
  </si>
  <si>
    <t>Bldg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</si>
</sst>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/>
    <xf numFmtId="3" fontId="0" fillId="0" borderId="0" xfId="0" applyNumberFormat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1" xfId="0" applyBorder="1"/>
    <xf numFmtId="3" fontId="0" fillId="0" borderId="0" xfId="0" applyNumberFormat="1" applyAlignment="1">
      <alignment horizontal="right"/>
    </xf>
    <xf numFmtId="15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5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1" xfId="0" applyNumberFormat="1" applyBorder="1"/>
    <xf numFmtId="3" fontId="0" fillId="0" borderId="1" xfId="0" applyNumberFormat="1" applyBorder="1"/>
    <xf numFmtId="4" fontId="0" fillId="0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showGridLines="0" tabSelected="1" workbookViewId="0">
      <selection activeCell="C22" sqref="C22"/>
    </sheetView>
  </sheetViews>
  <sheetFormatPr defaultRowHeight="15" x14ac:dyDescent="0.25"/>
  <cols>
    <col min="1" max="1" width="1.7109375" customWidth="1"/>
    <col min="2" max="2" width="5.5703125" style="1" customWidth="1"/>
    <col min="3" max="3" width="15.85546875" bestFit="1" customWidth="1"/>
    <col min="4" max="5" width="17.5703125" bestFit="1" customWidth="1"/>
    <col min="6" max="7" width="10.5703125" bestFit="1" customWidth="1"/>
    <col min="8" max="8" width="14.140625" customWidth="1"/>
    <col min="9" max="9" width="14.140625" bestFit="1" customWidth="1"/>
    <col min="10" max="10" width="13.42578125" bestFit="1" customWidth="1"/>
  </cols>
  <sheetData>
    <row r="1" spans="2:10" ht="9.9499999999999993" customHeight="1" x14ac:dyDescent="0.25"/>
    <row r="2" spans="2:10" ht="18.75" x14ac:dyDescent="0.3">
      <c r="B2" s="9" t="s">
        <v>14</v>
      </c>
    </row>
    <row r="3" spans="2:10" ht="5.0999999999999996" customHeight="1" x14ac:dyDescent="0.25"/>
    <row r="4" spans="2:10" x14ac:dyDescent="0.25">
      <c r="B4" s="7" t="s">
        <v>0</v>
      </c>
      <c r="C4" s="8" t="s">
        <v>1</v>
      </c>
      <c r="D4" s="8" t="s">
        <v>35</v>
      </c>
      <c r="E4" s="8" t="s">
        <v>3</v>
      </c>
      <c r="F4" s="7" t="s">
        <v>2</v>
      </c>
      <c r="G4" s="7" t="s">
        <v>4</v>
      </c>
      <c r="H4" s="7" t="s">
        <v>5</v>
      </c>
      <c r="I4" s="7" t="s">
        <v>6</v>
      </c>
      <c r="J4" s="7" t="s">
        <v>29</v>
      </c>
    </row>
    <row r="5" spans="2:10" x14ac:dyDescent="0.25">
      <c r="B5" s="2">
        <v>1</v>
      </c>
      <c r="C5" t="s">
        <v>39</v>
      </c>
      <c r="D5" t="s">
        <v>10</v>
      </c>
      <c r="E5" t="s">
        <v>11</v>
      </c>
      <c r="F5" s="11">
        <v>75000</v>
      </c>
      <c r="G5" s="12">
        <v>42005</v>
      </c>
      <c r="H5" s="12">
        <v>49674</v>
      </c>
      <c r="I5" s="11">
        <f>F5*10</f>
        <v>750000</v>
      </c>
      <c r="J5" s="13">
        <f>I5/F5</f>
        <v>10</v>
      </c>
    </row>
    <row r="6" spans="2:10" x14ac:dyDescent="0.25">
      <c r="B6" s="2">
        <v>100</v>
      </c>
      <c r="C6" t="s">
        <v>7</v>
      </c>
      <c r="D6" t="str">
        <f>IF(F6&gt;3000,"In-line &gt; 3,000 SF",IF(F6&gt;=1500,"In-line &gt; 1,500 SF","In-line &lt;1,500 SF"))</f>
        <v>In-line &gt; 1,500 SF</v>
      </c>
      <c r="E6" t="s">
        <v>15</v>
      </c>
      <c r="F6" s="1">
        <v>2100</v>
      </c>
      <c r="G6" s="12">
        <v>42917</v>
      </c>
      <c r="H6" s="12">
        <f>EDATE(G6,60)</f>
        <v>44743</v>
      </c>
      <c r="I6" s="11">
        <v>37500</v>
      </c>
      <c r="J6" s="13">
        <f t="shared" ref="J6:J19" si="0">I6/F6</f>
        <v>17.857142857142858</v>
      </c>
    </row>
    <row r="7" spans="2:10" x14ac:dyDescent="0.25">
      <c r="B7" s="2">
        <v>200</v>
      </c>
      <c r="C7" t="s">
        <v>7</v>
      </c>
      <c r="D7" t="str">
        <f t="shared" ref="D7:D18" si="1">IF(F7&gt;3000,"In-line &gt; 3,000 SF",IF(F7&gt;=1500,"In-line &gt; 1,500 SF","In-line &lt;1,500 SF"))</f>
        <v>In-line &gt; 1,500 SF</v>
      </c>
      <c r="E7" t="s">
        <v>16</v>
      </c>
      <c r="F7" s="1">
        <v>1750</v>
      </c>
      <c r="G7" s="12">
        <v>41579</v>
      </c>
      <c r="H7" s="12">
        <f t="shared" ref="H7:H18" si="2">EDATE(G7,60)</f>
        <v>43405</v>
      </c>
      <c r="I7" s="11">
        <v>28040</v>
      </c>
      <c r="J7" s="13">
        <f t="shared" si="0"/>
        <v>16.022857142857141</v>
      </c>
    </row>
    <row r="8" spans="2:10" x14ac:dyDescent="0.25">
      <c r="B8" s="2">
        <v>300</v>
      </c>
      <c r="C8" t="s">
        <v>7</v>
      </c>
      <c r="D8" t="str">
        <f t="shared" si="1"/>
        <v>In-line &gt; 3,000 SF</v>
      </c>
      <c r="E8" t="s">
        <v>18</v>
      </c>
      <c r="F8" s="1">
        <v>3200</v>
      </c>
      <c r="G8" s="12">
        <v>42217</v>
      </c>
      <c r="H8" s="12">
        <f t="shared" si="2"/>
        <v>44044</v>
      </c>
      <c r="I8" s="11">
        <f t="shared" ref="I8:I18" si="3">IF(F8&gt;3000,15.5*F8,IF(F8&gt;2000,F8*16.5,F8*17.5))</f>
        <v>49600</v>
      </c>
      <c r="J8" s="13">
        <f t="shared" si="0"/>
        <v>15.5</v>
      </c>
    </row>
    <row r="9" spans="2:10" x14ac:dyDescent="0.25">
      <c r="B9" s="2">
        <v>400</v>
      </c>
      <c r="C9" t="s">
        <v>7</v>
      </c>
      <c r="D9" t="str">
        <f t="shared" si="1"/>
        <v>In-line &gt; 3,000 SF</v>
      </c>
      <c r="E9" t="s">
        <v>19</v>
      </c>
      <c r="F9" s="1">
        <v>3750</v>
      </c>
      <c r="G9" s="12">
        <v>41365</v>
      </c>
      <c r="H9" s="12">
        <f t="shared" si="2"/>
        <v>43191</v>
      </c>
      <c r="I9" s="11">
        <f t="shared" si="3"/>
        <v>58125</v>
      </c>
      <c r="J9" s="13">
        <f t="shared" si="0"/>
        <v>15.5</v>
      </c>
    </row>
    <row r="10" spans="2:10" x14ac:dyDescent="0.25">
      <c r="B10" s="2">
        <v>100</v>
      </c>
      <c r="C10" t="s">
        <v>8</v>
      </c>
      <c r="D10" t="str">
        <f t="shared" si="1"/>
        <v>In-line &lt;1,500 SF</v>
      </c>
      <c r="E10" t="s">
        <v>20</v>
      </c>
      <c r="F10" s="1">
        <v>900</v>
      </c>
      <c r="G10" s="12">
        <v>41365</v>
      </c>
      <c r="H10" s="12">
        <f t="shared" si="2"/>
        <v>43191</v>
      </c>
      <c r="I10" s="11">
        <v>14866</v>
      </c>
      <c r="J10" s="13">
        <f t="shared" si="0"/>
        <v>16.517777777777777</v>
      </c>
    </row>
    <row r="11" spans="2:10" x14ac:dyDescent="0.25">
      <c r="B11" s="2">
        <v>300</v>
      </c>
      <c r="C11" t="s">
        <v>8</v>
      </c>
      <c r="D11" t="str">
        <f t="shared" si="1"/>
        <v>In-line &gt; 1,500 SF</v>
      </c>
      <c r="E11" t="s">
        <v>21</v>
      </c>
      <c r="F11" s="1">
        <v>2200</v>
      </c>
      <c r="G11" s="12">
        <v>42461</v>
      </c>
      <c r="H11" s="12">
        <f t="shared" si="2"/>
        <v>44287</v>
      </c>
      <c r="I11" s="11">
        <f t="shared" si="3"/>
        <v>36300</v>
      </c>
      <c r="J11" s="13">
        <f t="shared" si="0"/>
        <v>16.5</v>
      </c>
    </row>
    <row r="12" spans="2:10" x14ac:dyDescent="0.25">
      <c r="B12" s="2">
        <v>100</v>
      </c>
      <c r="C12" t="s">
        <v>9</v>
      </c>
      <c r="D12" t="str">
        <f t="shared" si="1"/>
        <v>In-line &gt; 3,000 SF</v>
      </c>
      <c r="E12" t="s">
        <v>22</v>
      </c>
      <c r="F12" s="1">
        <v>7500</v>
      </c>
      <c r="G12" s="12">
        <v>42309</v>
      </c>
      <c r="H12" s="12">
        <f>EDATE(G12,96)</f>
        <v>45231</v>
      </c>
      <c r="I12" s="11">
        <v>110250</v>
      </c>
      <c r="J12" s="13">
        <f t="shared" si="0"/>
        <v>14.7</v>
      </c>
    </row>
    <row r="13" spans="2:10" x14ac:dyDescent="0.25">
      <c r="B13" s="2">
        <v>150</v>
      </c>
      <c r="C13" t="s">
        <v>9</v>
      </c>
      <c r="D13" t="str">
        <f t="shared" si="1"/>
        <v>In-line &gt; 3,000 SF</v>
      </c>
      <c r="E13" t="s">
        <v>23</v>
      </c>
      <c r="F13" s="1">
        <v>4500</v>
      </c>
      <c r="G13" s="12">
        <v>41426</v>
      </c>
      <c r="H13" s="12">
        <f t="shared" si="2"/>
        <v>43252</v>
      </c>
      <c r="I13" s="11">
        <v>68770</v>
      </c>
      <c r="J13" s="13">
        <f t="shared" si="0"/>
        <v>15.282222222222222</v>
      </c>
    </row>
    <row r="14" spans="2:10" x14ac:dyDescent="0.25">
      <c r="B14" s="2">
        <v>200</v>
      </c>
      <c r="C14" t="s">
        <v>9</v>
      </c>
      <c r="D14" t="str">
        <f t="shared" si="1"/>
        <v>In-line &gt; 3,000 SF</v>
      </c>
      <c r="E14" t="s">
        <v>24</v>
      </c>
      <c r="F14" s="1">
        <v>3500</v>
      </c>
      <c r="G14" s="12">
        <v>41671</v>
      </c>
      <c r="H14" s="12">
        <f t="shared" si="2"/>
        <v>43497</v>
      </c>
      <c r="I14" s="11">
        <f t="shared" si="3"/>
        <v>54250</v>
      </c>
      <c r="J14" s="13">
        <f t="shared" si="0"/>
        <v>15.5</v>
      </c>
    </row>
    <row r="15" spans="2:10" x14ac:dyDescent="0.25">
      <c r="B15" s="2">
        <v>300</v>
      </c>
      <c r="C15" t="s">
        <v>9</v>
      </c>
      <c r="D15" t="str">
        <f t="shared" si="1"/>
        <v>In-line &gt; 1,500 SF</v>
      </c>
      <c r="E15" t="s">
        <v>25</v>
      </c>
      <c r="F15" s="1">
        <v>2700</v>
      </c>
      <c r="G15" s="12">
        <v>42370</v>
      </c>
      <c r="H15" s="12">
        <f t="shared" si="2"/>
        <v>44197</v>
      </c>
      <c r="I15" s="11">
        <f t="shared" si="3"/>
        <v>44550</v>
      </c>
      <c r="J15" s="13">
        <f t="shared" si="0"/>
        <v>16.5</v>
      </c>
    </row>
    <row r="16" spans="2:10" x14ac:dyDescent="0.25">
      <c r="B16" s="2">
        <v>400</v>
      </c>
      <c r="C16" t="s">
        <v>9</v>
      </c>
      <c r="D16" t="str">
        <f t="shared" si="1"/>
        <v>In-line &lt;1,500 SF</v>
      </c>
      <c r="E16" t="s">
        <v>26</v>
      </c>
      <c r="F16" s="1">
        <v>1100</v>
      </c>
      <c r="G16" s="12">
        <v>41883</v>
      </c>
      <c r="H16" s="12">
        <f t="shared" si="2"/>
        <v>43709</v>
      </c>
      <c r="I16" s="11">
        <f t="shared" si="3"/>
        <v>19250</v>
      </c>
      <c r="J16" s="13">
        <f t="shared" si="0"/>
        <v>17.5</v>
      </c>
    </row>
    <row r="17" spans="2:10" x14ac:dyDescent="0.25">
      <c r="B17" s="2">
        <v>500</v>
      </c>
      <c r="C17" t="s">
        <v>9</v>
      </c>
      <c r="D17" t="str">
        <f t="shared" si="1"/>
        <v>In-line &lt;1,500 SF</v>
      </c>
      <c r="E17" t="s">
        <v>27</v>
      </c>
      <c r="F17" s="1">
        <v>1400</v>
      </c>
      <c r="G17" s="12">
        <v>42217</v>
      </c>
      <c r="H17" s="12">
        <f t="shared" si="2"/>
        <v>44044</v>
      </c>
      <c r="I17" s="11">
        <f t="shared" si="3"/>
        <v>24500</v>
      </c>
      <c r="J17" s="13">
        <f t="shared" si="0"/>
        <v>17.5</v>
      </c>
    </row>
    <row r="18" spans="2:10" x14ac:dyDescent="0.25">
      <c r="B18" s="2">
        <v>600</v>
      </c>
      <c r="C18" t="s">
        <v>9</v>
      </c>
      <c r="D18" t="str">
        <f t="shared" si="1"/>
        <v>In-line &gt; 1,500 SF</v>
      </c>
      <c r="E18" t="s">
        <v>28</v>
      </c>
      <c r="F18" s="1">
        <v>2900</v>
      </c>
      <c r="G18" s="12">
        <v>42491</v>
      </c>
      <c r="H18" s="12">
        <f t="shared" si="2"/>
        <v>44317</v>
      </c>
      <c r="I18" s="11">
        <f t="shared" si="3"/>
        <v>47850</v>
      </c>
      <c r="J18" s="13">
        <f t="shared" si="0"/>
        <v>16.5</v>
      </c>
    </row>
    <row r="19" spans="2:10" x14ac:dyDescent="0.25">
      <c r="B19" s="5" t="s">
        <v>13</v>
      </c>
      <c r="C19" s="6" t="s">
        <v>12</v>
      </c>
      <c r="D19" s="6" t="s">
        <v>12</v>
      </c>
      <c r="E19" s="6" t="s">
        <v>17</v>
      </c>
      <c r="F19" s="5">
        <v>12000</v>
      </c>
      <c r="G19" s="14">
        <v>32874</v>
      </c>
      <c r="H19" s="14">
        <f>EDATE(G19,40*12)</f>
        <v>47484</v>
      </c>
      <c r="I19" s="15">
        <f>F19*5.5</f>
        <v>66000</v>
      </c>
      <c r="J19" s="16">
        <f t="shared" si="0"/>
        <v>5.5</v>
      </c>
    </row>
    <row r="20" spans="2:10" x14ac:dyDescent="0.25">
      <c r="B20" s="1">
        <f>COUNTA(B5:B19)</f>
        <v>15</v>
      </c>
      <c r="E20" s="4"/>
      <c r="F20" s="4">
        <f>SUM(F5:F19)</f>
        <v>124500</v>
      </c>
      <c r="H20" s="4"/>
      <c r="I20" s="4">
        <f>SUM(I5:I19)</f>
        <v>1409851</v>
      </c>
      <c r="J20" s="19">
        <f>I20/F20</f>
        <v>11.324104417670682</v>
      </c>
    </row>
    <row r="22" spans="2:10" x14ac:dyDescent="0.25">
      <c r="C22" s="20" t="s">
        <v>37</v>
      </c>
    </row>
    <row r="23" spans="2:10" x14ac:dyDescent="0.25">
      <c r="C23" s="7" t="s">
        <v>1</v>
      </c>
      <c r="D23" s="7" t="s">
        <v>31</v>
      </c>
      <c r="E23" s="7" t="s">
        <v>2</v>
      </c>
      <c r="F23" s="7" t="s">
        <v>30</v>
      </c>
      <c r="G23" s="7" t="s">
        <v>6</v>
      </c>
      <c r="H23" s="7" t="s">
        <v>32</v>
      </c>
      <c r="I23" s="7" t="s">
        <v>33</v>
      </c>
    </row>
    <row r="24" spans="2:10" x14ac:dyDescent="0.25">
      <c r="C24" t="s">
        <v>39</v>
      </c>
      <c r="D24">
        <f>COUNTIFS($C$5:$C$19,$C24,$D$5:$D$19,$C$22)</f>
        <v>0</v>
      </c>
      <c r="E24" s="4">
        <f>SUMIFS($F$5:$F$19,$C$5:$C$19,$C24,$D$5:$D$19,$C$22)</f>
        <v>0</v>
      </c>
      <c r="F24" s="4" t="str">
        <f>IFERROR(AVERAGEIFS($F$5:$F$19,$C$5:$C$19,$C24,$D$5:$D$19,$C$22),"")</f>
        <v/>
      </c>
      <c r="G24" s="4">
        <f>SUMIFS($I$5:$I$19,$C$5:$C$19,$C24,$D$5:$D$19,$C$22)</f>
        <v>0</v>
      </c>
      <c r="H24" s="4" t="str">
        <f>IFERROR(AVERAGEIFS($I$5:$I$19,$C$5:$C$19,$C24,$D$5:$D$19,$C$22),"")</f>
        <v/>
      </c>
      <c r="I24" s="3" t="str">
        <f>IFERROR(H24/F24,"")</f>
        <v/>
      </c>
    </row>
    <row r="25" spans="2:10" x14ac:dyDescent="0.25">
      <c r="C25" t="s">
        <v>7</v>
      </c>
      <c r="D25">
        <f t="shared" ref="D25:D28" si="4">COUNTIFS($C$5:$C$19,$C25,$D$5:$D$19,$C$22)</f>
        <v>2</v>
      </c>
      <c r="E25" s="4">
        <f t="shared" ref="E25:E28" si="5">SUMIFS($F$5:$F$19,$C$5:$C$19,$C25,$D$5:$D$19,$C$22)</f>
        <v>6950</v>
      </c>
      <c r="F25" s="4">
        <f t="shared" ref="F25:F28" si="6">IFERROR(AVERAGEIFS($F$5:$F$19,$C$5:$C$19,$C25,$D$5:$D$19,$C$22),"")</f>
        <v>3475</v>
      </c>
      <c r="G25" s="4">
        <f t="shared" ref="G25:G28" si="7">SUMIFS($I$5:$I$19,$C$5:$C$19,$C25,$D$5:$D$19,$C$22)</f>
        <v>107725</v>
      </c>
      <c r="H25" s="4">
        <f t="shared" ref="H25:H28" si="8">IFERROR(AVERAGEIFS($I$5:$I$19,$C$5:$C$19,$C25,$D$5:$D$19,$C$22),"")</f>
        <v>53862.5</v>
      </c>
      <c r="I25" s="3">
        <f t="shared" ref="I25:I29" si="9">IFERROR(H25/F25,"")</f>
        <v>15.5</v>
      </c>
    </row>
    <row r="26" spans="2:10" x14ac:dyDescent="0.25">
      <c r="C26" t="s">
        <v>8</v>
      </c>
      <c r="D26">
        <f t="shared" si="4"/>
        <v>0</v>
      </c>
      <c r="E26" s="4">
        <f t="shared" si="5"/>
        <v>0</v>
      </c>
      <c r="F26" s="4" t="str">
        <f t="shared" si="6"/>
        <v/>
      </c>
      <c r="G26" s="4">
        <f t="shared" si="7"/>
        <v>0</v>
      </c>
      <c r="H26" s="4" t="str">
        <f t="shared" si="8"/>
        <v/>
      </c>
      <c r="I26" s="3" t="str">
        <f t="shared" si="9"/>
        <v/>
      </c>
    </row>
    <row r="27" spans="2:10" x14ac:dyDescent="0.25">
      <c r="C27" t="s">
        <v>9</v>
      </c>
      <c r="D27">
        <f t="shared" si="4"/>
        <v>3</v>
      </c>
      <c r="E27" s="4">
        <f t="shared" si="5"/>
        <v>15500</v>
      </c>
      <c r="F27" s="4">
        <f t="shared" si="6"/>
        <v>5166.666666666667</v>
      </c>
      <c r="G27" s="4">
        <f t="shared" si="7"/>
        <v>233270</v>
      </c>
      <c r="H27" s="4">
        <f t="shared" si="8"/>
        <v>77756.666666666672</v>
      </c>
      <c r="I27" s="3">
        <f t="shared" si="9"/>
        <v>15.049677419354838</v>
      </c>
    </row>
    <row r="28" spans="2:10" x14ac:dyDescent="0.25">
      <c r="C28" s="10" t="s">
        <v>12</v>
      </c>
      <c r="D28" s="10">
        <f t="shared" si="4"/>
        <v>0</v>
      </c>
      <c r="E28" s="18">
        <f t="shared" si="5"/>
        <v>0</v>
      </c>
      <c r="F28" s="18" t="str">
        <f t="shared" si="6"/>
        <v/>
      </c>
      <c r="G28" s="18">
        <f t="shared" si="7"/>
        <v>0</v>
      </c>
      <c r="H28" s="18" t="str">
        <f t="shared" si="8"/>
        <v/>
      </c>
      <c r="I28" s="17" t="str">
        <f t="shared" si="9"/>
        <v/>
      </c>
    </row>
    <row r="29" spans="2:10" x14ac:dyDescent="0.25">
      <c r="C29" t="s">
        <v>34</v>
      </c>
      <c r="D29">
        <f>SUM(D24:D28)</f>
        <v>5</v>
      </c>
      <c r="E29" s="4">
        <f>SUM(E24:E28)</f>
        <v>22450</v>
      </c>
      <c r="F29" s="21">
        <f>SUMPRODUCT(F24:F28,D24:D28)/D29</f>
        <v>4490</v>
      </c>
      <c r="G29" s="4">
        <f>SUM(G24:G28)</f>
        <v>340995</v>
      </c>
      <c r="H29" s="21">
        <f>SUMPRODUCT(H24:H28,D24:D28)/D29</f>
        <v>68199</v>
      </c>
      <c r="I29" s="3">
        <f t="shared" si="9"/>
        <v>15.189086859688196</v>
      </c>
    </row>
    <row r="31" spans="2:10" x14ac:dyDescent="0.25">
      <c r="C31" s="8" t="s">
        <v>35</v>
      </c>
      <c r="D31" s="7" t="s">
        <v>31</v>
      </c>
      <c r="E31" s="7" t="s">
        <v>2</v>
      </c>
      <c r="F31" s="7" t="s">
        <v>30</v>
      </c>
      <c r="G31" s="7" t="s">
        <v>6</v>
      </c>
      <c r="H31" s="7" t="s">
        <v>32</v>
      </c>
      <c r="I31" s="7" t="s">
        <v>33</v>
      </c>
    </row>
    <row r="32" spans="2:10" x14ac:dyDescent="0.25">
      <c r="C32" t="s">
        <v>10</v>
      </c>
      <c r="D32">
        <f>COUNTIF($D$5:$D$19,C32)</f>
        <v>1</v>
      </c>
      <c r="E32" s="4">
        <f>SUMIF($D$5:$D$19,$C32,$F$5:$F$19)</f>
        <v>75000</v>
      </c>
      <c r="F32" s="4">
        <f>E32/D32</f>
        <v>75000</v>
      </c>
      <c r="G32" s="4">
        <f>SUMIF($D$5:$D$19,$C32,$I$5:$I$19)</f>
        <v>750000</v>
      </c>
      <c r="H32" s="4">
        <f>G32/D32</f>
        <v>750000</v>
      </c>
      <c r="I32" s="3">
        <f>H32/F32</f>
        <v>10</v>
      </c>
    </row>
    <row r="33" spans="3:9" x14ac:dyDescent="0.25">
      <c r="C33" t="s">
        <v>36</v>
      </c>
      <c r="D33">
        <f t="shared" ref="D33:D36" si="10">COUNTIF($D$5:$D$19,C33)</f>
        <v>5</v>
      </c>
      <c r="E33" s="4">
        <f t="shared" ref="E33:E36" si="11">SUMIF($D$5:$D$19,$C33,$F$5:$F$19)</f>
        <v>11650</v>
      </c>
      <c r="F33" s="4">
        <f t="shared" ref="F33:F36" si="12">E33/D33</f>
        <v>2330</v>
      </c>
      <c r="G33" s="4">
        <f t="shared" ref="G33:G36" si="13">SUMIF($D$5:$D$19,$C33,$I$5:$I$19)</f>
        <v>194240</v>
      </c>
      <c r="H33" s="4">
        <f t="shared" ref="H33:H37" si="14">G33/D33</f>
        <v>38848</v>
      </c>
      <c r="I33" s="3">
        <f t="shared" ref="I33:I37" si="15">H33/F33</f>
        <v>16.672961373390557</v>
      </c>
    </row>
    <row r="34" spans="3:9" x14ac:dyDescent="0.25">
      <c r="C34" t="s">
        <v>37</v>
      </c>
      <c r="D34">
        <f t="shared" si="10"/>
        <v>5</v>
      </c>
      <c r="E34" s="4">
        <f t="shared" si="11"/>
        <v>22450</v>
      </c>
      <c r="F34" s="4">
        <f t="shared" si="12"/>
        <v>4490</v>
      </c>
      <c r="G34" s="4">
        <f t="shared" si="13"/>
        <v>340995</v>
      </c>
      <c r="H34" s="4">
        <f t="shared" si="14"/>
        <v>68199</v>
      </c>
      <c r="I34" s="3">
        <f t="shared" si="15"/>
        <v>15.189086859688196</v>
      </c>
    </row>
    <row r="35" spans="3:9" x14ac:dyDescent="0.25">
      <c r="C35" t="s">
        <v>38</v>
      </c>
      <c r="D35">
        <f t="shared" si="10"/>
        <v>3</v>
      </c>
      <c r="E35" s="4">
        <f t="shared" si="11"/>
        <v>3400</v>
      </c>
      <c r="F35" s="4">
        <f t="shared" si="12"/>
        <v>1133.3333333333333</v>
      </c>
      <c r="G35" s="4">
        <f t="shared" si="13"/>
        <v>58616</v>
      </c>
      <c r="H35" s="4">
        <f t="shared" si="14"/>
        <v>19538.666666666668</v>
      </c>
      <c r="I35" s="3">
        <f t="shared" si="15"/>
        <v>17.240000000000002</v>
      </c>
    </row>
    <row r="36" spans="3:9" x14ac:dyDescent="0.25">
      <c r="C36" s="10" t="s">
        <v>12</v>
      </c>
      <c r="D36" s="10">
        <f t="shared" si="10"/>
        <v>1</v>
      </c>
      <c r="E36" s="18">
        <f t="shared" si="11"/>
        <v>12000</v>
      </c>
      <c r="F36" s="18">
        <f t="shared" si="12"/>
        <v>12000</v>
      </c>
      <c r="G36" s="18">
        <f t="shared" si="13"/>
        <v>66000</v>
      </c>
      <c r="H36" s="18">
        <f t="shared" si="14"/>
        <v>66000</v>
      </c>
      <c r="I36" s="17">
        <f t="shared" si="15"/>
        <v>5.5</v>
      </c>
    </row>
    <row r="37" spans="3:9" x14ac:dyDescent="0.25">
      <c r="D37">
        <f>SUM(D32:D36)</f>
        <v>15</v>
      </c>
      <c r="E37" s="4">
        <f>SUM(E32:E36)</f>
        <v>124500</v>
      </c>
      <c r="F37" s="4">
        <f>E37/D37</f>
        <v>8300</v>
      </c>
      <c r="G37" s="4">
        <f>SUM(G32:G36)</f>
        <v>1409851</v>
      </c>
      <c r="H37" s="4">
        <f t="shared" si="14"/>
        <v>93990.066666666666</v>
      </c>
      <c r="I37" s="3">
        <f t="shared" si="15"/>
        <v>11.324104417670682</v>
      </c>
    </row>
  </sheetData>
  <dataValidations count="1">
    <dataValidation type="list" allowBlank="1" showInputMessage="1" showErrorMessage="1" sqref="C22">
      <formula1>$C$32:$C$36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Spencer Burton</cp:lastModifiedBy>
  <dcterms:created xsi:type="dcterms:W3CDTF">2017-06-02T23:39:40Z</dcterms:created>
  <dcterms:modified xsi:type="dcterms:W3CDTF">2017-06-03T00:27:13Z</dcterms:modified>
</cp:coreProperties>
</file>