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455" activeTab="0"/>
  </bookViews>
  <sheets>
    <sheet name="TrueLTVDevCF" sheetId="1" r:id="rId1"/>
  </sheets>
  <externalReferences>
    <externalReference r:id="rId4"/>
    <externalReference r:id="rId5"/>
  </externalReferences>
  <definedNames>
    <definedName name="_xlfn.F.DIST.RT" hidden="1">#NAME?</definedName>
    <definedName name="_xlfn.GAUSS" hidden="1">#NAME?</definedName>
    <definedName name="_xlfn.IFERROR" hidden="1">#NAME?</definedName>
    <definedName name="_xlfn.IFS" hidden="1">#NAME?</definedName>
    <definedName name="_xlfn.LOGNORM.DIST" hidden="1">#NAME?</definedName>
    <definedName name="_xlfn.NORM.DIST" hidden="1">#NAME?</definedName>
    <definedName name="_xlfn.NORM.INV" hidden="1">#NAME?</definedName>
    <definedName name="_xlfn.NORM.S.DIST" hidden="1">#NAME?</definedName>
    <definedName name="_xlfn.NORM.S.INV" hidden="1">#NAME?</definedName>
    <definedName name="solver_adj" localSheetId="0" hidden="1">'TrueLTVDevCF'!$C$7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'TrueLTVDevCF'!$C$8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0.6</definedName>
    <definedName name="solver_ver" localSheetId="0" hidden="1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<sst xmlns="http://schemas.openxmlformats.org/spreadsheetml/2006/main" count="47" uniqueCount="42">
  <si>
    <t>Budget</t>
  </si>
  <si>
    <t>Line Item</t>
  </si>
  <si>
    <t>Total</t>
  </si>
  <si>
    <t>Straight Line</t>
  </si>
  <si>
    <t>Financing Assumptions</t>
  </si>
  <si>
    <t>Total Project Costs Pre-Interest Reserve</t>
  </si>
  <si>
    <t>Debt Pre-Interest Reserve</t>
  </si>
  <si>
    <t>Equity</t>
  </si>
  <si>
    <t>Beginning Balance</t>
  </si>
  <si>
    <t>Equity Required</t>
  </si>
  <si>
    <t>Ending Balance</t>
  </si>
  <si>
    <t>Cumulative Costs</t>
  </si>
  <si>
    <t>Interest Rate</t>
  </si>
  <si>
    <t>Libor+300</t>
  </si>
  <si>
    <t>Floor</t>
  </si>
  <si>
    <t>Ceiling</t>
  </si>
  <si>
    <t>Start Date</t>
  </si>
  <si>
    <t>Debt Funded</t>
  </si>
  <si>
    <t>Interest Reserve</t>
  </si>
  <si>
    <t>Cumulative Balance</t>
  </si>
  <si>
    <t>Interest Accrued</t>
  </si>
  <si>
    <t>Rate</t>
  </si>
  <si>
    <t>Actual Interest Rate</t>
  </si>
  <si>
    <t>Total Interest Accrued</t>
  </si>
  <si>
    <t xml:space="preserve">Debt </t>
  </si>
  <si>
    <t>Total Debt with Interest Reserve</t>
  </si>
  <si>
    <t>Total Pre-Interest Reserve</t>
  </si>
  <si>
    <t xml:space="preserve">Equity </t>
  </si>
  <si>
    <t>Debt</t>
  </si>
  <si>
    <t xml:space="preserve">Total Project Costs </t>
  </si>
  <si>
    <t>Interest Rate Details</t>
  </si>
  <si>
    <t>Insert Floating Rate Projection in the blue cells</t>
  </si>
  <si>
    <t>Cash Flow</t>
  </si>
  <si>
    <t>Calculating the True LTV on a Development Loan</t>
  </si>
  <si>
    <t>LTC Control</t>
  </si>
  <si>
    <t>LTC with Interest Reserve</t>
  </si>
  <si>
    <t>A.CRE</t>
  </si>
  <si>
    <t>Author: Michael Belasco</t>
  </si>
  <si>
    <t xml:space="preserve">Email: BelascoCRE@gmail.com </t>
  </si>
  <si>
    <t xml:space="preserve"> </t>
  </si>
  <si>
    <t xml:space="preserve">Youtube Link: </t>
  </si>
  <si>
    <t>Video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</si>
</sst>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axes (Mill Rate =&quot;0.00&quot;)&quot;"/>
    <numFmt numFmtId="165" formatCode="0.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"/>
    <numFmt numFmtId="174" formatCode="0.0%"/>
    <numFmt numFmtId="175" formatCode="[$-409]dddd\,\ mmmm\ d\,\ yyyy"/>
    <numFmt numFmtId="176" formatCode="[$-409]h:mm:ss\ AM/PM"/>
    <numFmt numFmtId="177" formatCode="0.000%"/>
    <numFmt numFmtId="178" formatCode="0.0000000000000000%"/>
    <numFmt numFmtId="179" formatCode="0.000000000000000%"/>
    <numFmt numFmtId="180" formatCode="0.00000000000000%"/>
    <numFmt numFmtId="181" formatCode="0.0000000000000%"/>
    <numFmt numFmtId="182" formatCode="0.000000000000%"/>
    <numFmt numFmtId="183" formatCode="0.00000000000%"/>
    <numFmt numFmtId="184" formatCode="0.0000000000%"/>
    <numFmt numFmtId="185" formatCode="0.000000000%"/>
    <numFmt numFmtId="186" formatCode="0.00000000%"/>
    <numFmt numFmtId="187" formatCode="0.0000000%"/>
    <numFmt numFmtId="188" formatCode="0.000000%"/>
    <numFmt numFmtId="189" formatCode="0.00000%"/>
    <numFmt numFmtId="190" formatCode="0.0000%"/>
    <numFmt numFmtId="191" formatCode="#\ &quot;Periods&quot;"/>
    <numFmt numFmtId="192" formatCode="0.000000000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0.000000000"/>
    <numFmt numFmtId="196" formatCode="0.00000000"/>
    <numFmt numFmtId="197" formatCode="0.0000000"/>
    <numFmt numFmtId="198" formatCode="0.000000"/>
    <numFmt numFmtId="199" formatCode="_(* #,##0.0_);_(* \(#,##0.0\);_(* &quot;-&quot;??_);_(@_)"/>
    <numFmt numFmtId="200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9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99"/>
      <name val="Calibri"/>
      <family val="2"/>
    </font>
    <font>
      <sz val="11"/>
      <color rgb="FF000099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17" xfId="0" applyFill="1" applyBorder="1" applyAlignment="1">
      <alignment/>
    </xf>
    <xf numFmtId="37" fontId="0" fillId="33" borderId="18" xfId="0" applyNumberFormat="1" applyFill="1" applyBorder="1" applyAlignment="1">
      <alignment/>
    </xf>
    <xf numFmtId="14" fontId="0" fillId="33" borderId="0" xfId="0" applyNumberFormat="1" applyFill="1" applyAlignment="1">
      <alignment horizontal="center"/>
    </xf>
    <xf numFmtId="5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center"/>
    </xf>
    <xf numFmtId="41" fontId="0" fillId="33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41" fontId="0" fillId="33" borderId="0" xfId="0" applyNumberFormat="1" applyFill="1" applyBorder="1" applyAlignment="1">
      <alignment horizontal="center"/>
    </xf>
    <xf numFmtId="41" fontId="0" fillId="33" borderId="16" xfId="0" applyNumberFormat="1" applyFill="1" applyBorder="1" applyAlignment="1">
      <alignment horizontal="center"/>
    </xf>
    <xf numFmtId="41" fontId="0" fillId="33" borderId="19" xfId="0" applyNumberFormat="1" applyFill="1" applyBorder="1" applyAlignment="1">
      <alignment horizontal="center"/>
    </xf>
    <xf numFmtId="37" fontId="40" fillId="33" borderId="13" xfId="0" applyNumberFormat="1" applyFont="1" applyFill="1" applyBorder="1" applyAlignment="1">
      <alignment/>
    </xf>
    <xf numFmtId="37" fontId="40" fillId="33" borderId="14" xfId="0" applyNumberFormat="1" applyFont="1" applyFill="1" applyBorder="1" applyAlignment="1">
      <alignment/>
    </xf>
    <xf numFmtId="14" fontId="40" fillId="33" borderId="14" xfId="0" applyNumberFormat="1" applyFont="1" applyFill="1" applyBorder="1" applyAlignment="1">
      <alignment horizontal="center"/>
    </xf>
    <xf numFmtId="2" fontId="40" fillId="33" borderId="14" xfId="0" applyNumberFormat="1" applyFont="1" applyFill="1" applyBorder="1" applyAlignment="1">
      <alignment/>
    </xf>
    <xf numFmtId="41" fontId="40" fillId="33" borderId="19" xfId="0" applyNumberFormat="1" applyFont="1" applyFill="1" applyBorder="1" applyAlignment="1">
      <alignment/>
    </xf>
    <xf numFmtId="0" fontId="40" fillId="33" borderId="0" xfId="0" applyFont="1" applyFill="1" applyAlignment="1">
      <alignment/>
    </xf>
    <xf numFmtId="5" fontId="0" fillId="33" borderId="11" xfId="0" applyNumberFormat="1" applyFill="1" applyBorder="1" applyAlignment="1">
      <alignment/>
    </xf>
    <xf numFmtId="14" fontId="0" fillId="33" borderId="11" xfId="0" applyNumberFormat="1" applyFill="1" applyBorder="1" applyAlignment="1">
      <alignment horizontal="center"/>
    </xf>
    <xf numFmtId="41" fontId="0" fillId="33" borderId="11" xfId="0" applyNumberFormat="1" applyFill="1" applyBorder="1" applyAlignment="1">
      <alignment horizontal="center"/>
    </xf>
    <xf numFmtId="41" fontId="0" fillId="33" borderId="15" xfId="0" applyNumberFormat="1" applyFill="1" applyBorder="1" applyAlignment="1">
      <alignment horizontal="center"/>
    </xf>
    <xf numFmtId="5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 horizontal="center"/>
    </xf>
    <xf numFmtId="5" fontId="0" fillId="33" borderId="14" xfId="0" applyNumberFormat="1" applyFill="1" applyBorder="1" applyAlignment="1">
      <alignment/>
    </xf>
    <xf numFmtId="14" fontId="0" fillId="33" borderId="14" xfId="0" applyNumberFormat="1" applyFill="1" applyBorder="1" applyAlignment="1">
      <alignment horizontal="center"/>
    </xf>
    <xf numFmtId="41" fontId="0" fillId="33" borderId="0" xfId="0" applyNumberFormat="1" applyFill="1" applyAlignment="1">
      <alignment/>
    </xf>
    <xf numFmtId="9" fontId="42" fillId="33" borderId="20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2" fontId="0" fillId="33" borderId="16" xfId="0" applyNumberFormat="1" applyFill="1" applyBorder="1" applyAlignment="1">
      <alignment horizontal="center"/>
    </xf>
    <xf numFmtId="10" fontId="0" fillId="33" borderId="0" xfId="58" applyNumberFormat="1" applyFont="1" applyFill="1" applyBorder="1" applyAlignment="1">
      <alignment horizontal="center"/>
    </xf>
    <xf numFmtId="10" fontId="0" fillId="33" borderId="16" xfId="58" applyNumberFormat="1" applyFont="1" applyFill="1" applyBorder="1" applyAlignment="1">
      <alignment horizontal="center"/>
    </xf>
    <xf numFmtId="10" fontId="0" fillId="6" borderId="0" xfId="58" applyNumberFormat="1" applyFont="1" applyFill="1" applyBorder="1" applyAlignment="1">
      <alignment horizontal="center"/>
    </xf>
    <xf numFmtId="10" fontId="0" fillId="6" borderId="16" xfId="58" applyNumberFormat="1" applyFont="1" applyFill="1" applyBorder="1" applyAlignment="1">
      <alignment horizontal="center"/>
    </xf>
    <xf numFmtId="2" fontId="40" fillId="33" borderId="21" xfId="0" applyNumberFormat="1" applyFont="1" applyFill="1" applyBorder="1" applyAlignment="1">
      <alignment/>
    </xf>
    <xf numFmtId="0" fontId="40" fillId="33" borderId="21" xfId="0" applyFont="1" applyFill="1" applyBorder="1" applyAlignment="1">
      <alignment/>
    </xf>
    <xf numFmtId="10" fontId="40" fillId="33" borderId="21" xfId="58" applyNumberFormat="1" applyFont="1" applyFill="1" applyBorder="1" applyAlignment="1">
      <alignment horizontal="center"/>
    </xf>
    <xf numFmtId="10" fontId="40" fillId="33" borderId="22" xfId="58" applyNumberFormat="1" applyFont="1" applyFill="1" applyBorder="1" applyAlignment="1">
      <alignment horizontal="center"/>
    </xf>
    <xf numFmtId="41" fontId="0" fillId="33" borderId="0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/>
    </xf>
    <xf numFmtId="0" fontId="40" fillId="33" borderId="13" xfId="0" applyFont="1" applyFill="1" applyBorder="1" applyAlignment="1">
      <alignment/>
    </xf>
    <xf numFmtId="41" fontId="40" fillId="33" borderId="14" xfId="0" applyNumberFormat="1" applyFont="1" applyFill="1" applyBorder="1" applyAlignment="1">
      <alignment/>
    </xf>
    <xf numFmtId="37" fontId="0" fillId="33" borderId="13" xfId="0" applyNumberFormat="1" applyFont="1" applyFill="1" applyBorder="1" applyAlignment="1">
      <alignment/>
    </xf>
    <xf numFmtId="37" fontId="0" fillId="33" borderId="14" xfId="0" applyNumberFormat="1" applyFont="1" applyFill="1" applyBorder="1" applyAlignment="1">
      <alignment/>
    </xf>
    <xf numFmtId="14" fontId="0" fillId="33" borderId="14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/>
    </xf>
    <xf numFmtId="41" fontId="0" fillId="33" borderId="19" xfId="0" applyNumberFormat="1" applyFont="1" applyFill="1" applyBorder="1" applyAlignment="1">
      <alignment/>
    </xf>
    <xf numFmtId="37" fontId="40" fillId="33" borderId="23" xfId="0" applyNumberFormat="1" applyFont="1" applyFill="1" applyBorder="1" applyAlignment="1">
      <alignment/>
    </xf>
    <xf numFmtId="37" fontId="40" fillId="33" borderId="21" xfId="0" applyNumberFormat="1" applyFont="1" applyFill="1" applyBorder="1" applyAlignment="1">
      <alignment/>
    </xf>
    <xf numFmtId="14" fontId="40" fillId="33" borderId="21" xfId="0" applyNumberFormat="1" applyFont="1" applyFill="1" applyBorder="1" applyAlignment="1">
      <alignment horizontal="center"/>
    </xf>
    <xf numFmtId="41" fontId="0" fillId="33" borderId="14" xfId="0" applyNumberFormat="1" applyFont="1" applyFill="1" applyBorder="1" applyAlignment="1">
      <alignment horizontal="center"/>
    </xf>
    <xf numFmtId="41" fontId="0" fillId="33" borderId="19" xfId="0" applyNumberFormat="1" applyFont="1" applyFill="1" applyBorder="1" applyAlignment="1">
      <alignment horizontal="center"/>
    </xf>
    <xf numFmtId="9" fontId="40" fillId="33" borderId="20" xfId="58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/>
    </xf>
    <xf numFmtId="37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43" fillId="33" borderId="18" xfId="0" applyFont="1" applyFill="1" applyBorder="1" applyAlignment="1">
      <alignment horizontal="right"/>
    </xf>
    <xf numFmtId="10" fontId="43" fillId="33" borderId="18" xfId="0" applyNumberFormat="1" applyFont="1" applyFill="1" applyBorder="1" applyAlignment="1">
      <alignment/>
    </xf>
    <xf numFmtId="10" fontId="43" fillId="33" borderId="27" xfId="0" applyNumberFormat="1" applyFont="1" applyFill="1" applyBorder="1" applyAlignment="1">
      <alignment/>
    </xf>
    <xf numFmtId="10" fontId="0" fillId="33" borderId="11" xfId="58" applyNumberFormat="1" applyFont="1" applyFill="1" applyBorder="1" applyAlignment="1">
      <alignment horizontal="center"/>
    </xf>
    <xf numFmtId="10" fontId="0" fillId="33" borderId="14" xfId="0" applyNumberFormat="1" applyFill="1" applyBorder="1" applyAlignment="1">
      <alignment horizontal="center"/>
    </xf>
    <xf numFmtId="0" fontId="44" fillId="33" borderId="0" xfId="0" applyFont="1" applyFill="1" applyAlignment="1">
      <alignment/>
    </xf>
    <xf numFmtId="10" fontId="0" fillId="33" borderId="15" xfId="58" applyNumberFormat="1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3" xfId="0" applyFont="1" applyFill="1" applyBorder="1" applyAlignment="1">
      <alignment/>
    </xf>
    <xf numFmtId="0" fontId="25" fillId="34" borderId="14" xfId="0" applyFont="1" applyFill="1" applyBorder="1" applyAlignment="1">
      <alignment horizontal="center"/>
    </xf>
    <xf numFmtId="14" fontId="25" fillId="34" borderId="14" xfId="0" applyNumberFormat="1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14" fontId="25" fillId="34" borderId="19" xfId="0" applyNumberFormat="1" applyFont="1" applyFill="1" applyBorder="1" applyAlignment="1">
      <alignment horizontal="center"/>
    </xf>
    <xf numFmtId="0" fontId="28" fillId="34" borderId="28" xfId="0" applyFont="1" applyFill="1" applyBorder="1" applyAlignment="1">
      <alignment/>
    </xf>
    <xf numFmtId="0" fontId="25" fillId="34" borderId="29" xfId="0" applyFont="1" applyFill="1" applyBorder="1" applyAlignment="1">
      <alignment/>
    </xf>
    <xf numFmtId="41" fontId="42" fillId="33" borderId="23" xfId="0" applyNumberFormat="1" applyFont="1" applyFill="1" applyBorder="1" applyAlignment="1">
      <alignment horizontal="center"/>
    </xf>
    <xf numFmtId="41" fontId="42" fillId="33" borderId="21" xfId="0" applyNumberFormat="1" applyFont="1" applyFill="1" applyBorder="1" applyAlignment="1">
      <alignment horizontal="center"/>
    </xf>
    <xf numFmtId="41" fontId="42" fillId="33" borderId="22" xfId="0" applyNumberFormat="1" applyFont="1" applyFill="1" applyBorder="1" applyAlignment="1">
      <alignment horizontal="center"/>
    </xf>
    <xf numFmtId="41" fontId="23" fillId="33" borderId="21" xfId="0" applyNumberFormat="1" applyFont="1" applyFill="1" applyBorder="1" applyAlignment="1">
      <alignment/>
    </xf>
    <xf numFmtId="37" fontId="20" fillId="33" borderId="18" xfId="0" applyNumberFormat="1" applyFont="1" applyFill="1" applyBorder="1" applyAlignment="1">
      <alignment/>
    </xf>
    <xf numFmtId="10" fontId="0" fillId="33" borderId="0" xfId="58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/>
    </xf>
    <xf numFmtId="0" fontId="25" fillId="34" borderId="15" xfId="0" applyFont="1" applyFill="1" applyBorder="1" applyAlignment="1">
      <alignment/>
    </xf>
    <xf numFmtId="0" fontId="34" fillId="33" borderId="19" xfId="52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6</xdr:row>
      <xdr:rowOff>114300</xdr:rowOff>
    </xdr:from>
    <xdr:to>
      <xdr:col>3</xdr:col>
      <xdr:colOff>142875</xdr:colOff>
      <xdr:row>10</xdr:row>
      <xdr:rowOff>85725</xdr:rowOff>
    </xdr:to>
    <xdr:sp>
      <xdr:nvSpPr>
        <xdr:cNvPr id="1" name="Straight Arrow Connector 3"/>
        <xdr:cNvSpPr>
          <a:spLocks/>
        </xdr:cNvSpPr>
      </xdr:nvSpPr>
      <xdr:spPr>
        <a:xfrm flipH="1" flipV="1">
          <a:off x="3752850" y="1276350"/>
          <a:ext cx="209550" cy="7524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4</xdr:row>
      <xdr:rowOff>57150</xdr:rowOff>
    </xdr:from>
    <xdr:to>
      <xdr:col>5</xdr:col>
      <xdr:colOff>180975</xdr:colOff>
      <xdr:row>16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81450" y="828675"/>
          <a:ext cx="2190750" cy="2276475"/>
        </a:xfrm>
        <a:prstGeom prst="rect">
          <a:avLst/>
        </a:prstGeom>
        <a:solidFill>
          <a:srgbClr val="EDEDED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order to get the correct LTV with the interest reserve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included, you need to calibrate the correct LTV % without the interest reserve. In order to do this, do the following: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tab &gt; Solver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Objective: C8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 'Value of' and insert your desired LTC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Changing Variable Cells: C7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 'Solve"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FZv-wPwfl8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75"/>
  <sheetViews>
    <sheetView tabSelected="1" zoomScale="70" zoomScaleNormal="70" zoomScalePageLayoutView="0" workbookViewId="0" topLeftCell="A1">
      <selection activeCell="G9" sqref="G9"/>
    </sheetView>
  </sheetViews>
  <sheetFormatPr defaultColWidth="0" defaultRowHeight="15" zeroHeight="1" outlineLevelRow="1"/>
  <cols>
    <col min="1" max="1" width="2.7109375" style="1" customWidth="1"/>
    <col min="2" max="2" width="38.57421875" style="1" bestFit="1" customWidth="1"/>
    <col min="3" max="3" width="16.00390625" style="1" bestFit="1" customWidth="1"/>
    <col min="4" max="4" width="12.57421875" style="1" customWidth="1"/>
    <col min="5" max="5" width="20.00390625" style="1" customWidth="1"/>
    <col min="6" max="6" width="15.8515625" style="1" customWidth="1"/>
    <col min="7" max="7" width="15.57421875" style="1" bestFit="1" customWidth="1"/>
    <col min="8" max="8" width="15.00390625" style="1" bestFit="1" customWidth="1"/>
    <col min="9" max="9" width="13.140625" style="1" bestFit="1" customWidth="1"/>
    <col min="10" max="11" width="15.00390625" style="1" bestFit="1" customWidth="1"/>
    <col min="12" max="12" width="14.28125" style="1" bestFit="1" customWidth="1"/>
    <col min="13" max="13" width="13.140625" style="1" bestFit="1" customWidth="1"/>
    <col min="14" max="16" width="14.57421875" style="1" bestFit="1" customWidth="1"/>
    <col min="17" max="17" width="15.00390625" style="1" bestFit="1" customWidth="1"/>
    <col min="18" max="20" width="14.57421875" style="1" bestFit="1" customWidth="1"/>
    <col min="21" max="42" width="13.140625" style="1" bestFit="1" customWidth="1"/>
    <col min="43" max="43" width="2.7109375" style="1" customWidth="1"/>
    <col min="44" max="16384" width="0" style="1" hidden="1" customWidth="1"/>
  </cols>
  <sheetData>
    <row r="1" ht="15"/>
    <row r="2" ht="15">
      <c r="B2" s="75" t="s">
        <v>33</v>
      </c>
    </row>
    <row r="3" ht="15.75" thickBot="1">
      <c r="B3" s="75"/>
    </row>
    <row r="4" spans="2:8" ht="15">
      <c r="B4" s="87" t="s">
        <v>4</v>
      </c>
      <c r="C4" s="88"/>
      <c r="G4" s="95" t="s">
        <v>36</v>
      </c>
      <c r="H4" s="96"/>
    </row>
    <row r="5" spans="2:8" ht="15">
      <c r="B5" s="13" t="s">
        <v>5</v>
      </c>
      <c r="C5" s="93">
        <f>F21</f>
        <v>30195000.000000004</v>
      </c>
      <c r="G5" s="3" t="s">
        <v>37</v>
      </c>
      <c r="H5" s="9"/>
    </row>
    <row r="6" spans="2:8" ht="15.75" thickBot="1">
      <c r="B6" s="66" t="s">
        <v>29</v>
      </c>
      <c r="C6" s="68">
        <f>F23</f>
        <v>31522235.323361617</v>
      </c>
      <c r="G6" s="5" t="s">
        <v>38</v>
      </c>
      <c r="H6" s="10"/>
    </row>
    <row r="7" spans="2:8" ht="15.75" thickBot="1">
      <c r="B7" s="13" t="s">
        <v>34</v>
      </c>
      <c r="C7" s="39">
        <v>0.6</v>
      </c>
      <c r="G7" s="7" t="s">
        <v>40</v>
      </c>
      <c r="H7" s="97" t="s">
        <v>41</v>
      </c>
    </row>
    <row r="8" spans="2:7" ht="15.75" thickBot="1">
      <c r="B8" s="13" t="s">
        <v>35</v>
      </c>
      <c r="C8" s="65">
        <f>C11/C6</f>
        <v>0.6168418934729286</v>
      </c>
      <c r="G8" s="1" t="s">
        <v>39</v>
      </c>
    </row>
    <row r="9" spans="2:3" ht="15">
      <c r="B9" s="13" t="s">
        <v>27</v>
      </c>
      <c r="C9" s="14">
        <f>C5*(1-C7)</f>
        <v>12078000.000000002</v>
      </c>
    </row>
    <row r="10" spans="2:3" ht="15">
      <c r="B10" s="13" t="s">
        <v>6</v>
      </c>
      <c r="C10" s="14">
        <f>C5*C7</f>
        <v>18117000</v>
      </c>
    </row>
    <row r="11" spans="2:3" ht="15">
      <c r="B11" s="13" t="s">
        <v>28</v>
      </c>
      <c r="C11" s="14">
        <f>C6-C9</f>
        <v>19444235.323361613</v>
      </c>
    </row>
    <row r="12" spans="2:3" ht="15">
      <c r="B12" s="13"/>
      <c r="C12" s="67"/>
    </row>
    <row r="13" spans="2:3" ht="15">
      <c r="B13" s="13" t="s">
        <v>12</v>
      </c>
      <c r="C13" s="70" t="s">
        <v>13</v>
      </c>
    </row>
    <row r="14" spans="2:3" ht="15">
      <c r="B14" s="13" t="s">
        <v>16</v>
      </c>
      <c r="C14" s="71">
        <v>0.032</v>
      </c>
    </row>
    <row r="15" spans="2:3" ht="15">
      <c r="B15" s="13" t="s">
        <v>14</v>
      </c>
      <c r="C15" s="71">
        <v>0.03</v>
      </c>
    </row>
    <row r="16" spans="2:3" ht="15.75" thickBot="1">
      <c r="B16" s="69" t="s">
        <v>15</v>
      </c>
      <c r="C16" s="72">
        <v>0.05</v>
      </c>
    </row>
    <row r="17" ht="15"/>
    <row r="18" ht="15">
      <c r="B18" s="75" t="s">
        <v>32</v>
      </c>
    </row>
    <row r="19" spans="2:42" ht="15">
      <c r="B19" s="78"/>
      <c r="C19" s="79"/>
      <c r="D19" s="79"/>
      <c r="E19" s="79"/>
      <c r="F19" s="80"/>
      <c r="G19" s="80">
        <v>1</v>
      </c>
      <c r="H19" s="80">
        <v>2</v>
      </c>
      <c r="I19" s="80">
        <v>3</v>
      </c>
      <c r="J19" s="80">
        <v>4</v>
      </c>
      <c r="K19" s="80">
        <v>5</v>
      </c>
      <c r="L19" s="80">
        <v>6</v>
      </c>
      <c r="M19" s="80">
        <v>7</v>
      </c>
      <c r="N19" s="80">
        <v>8</v>
      </c>
      <c r="O19" s="80">
        <v>9</v>
      </c>
      <c r="P19" s="80">
        <v>10</v>
      </c>
      <c r="Q19" s="80">
        <v>11</v>
      </c>
      <c r="R19" s="80">
        <v>12</v>
      </c>
      <c r="S19" s="80">
        <v>13</v>
      </c>
      <c r="T19" s="80">
        <v>14</v>
      </c>
      <c r="U19" s="80">
        <v>15</v>
      </c>
      <c r="V19" s="80">
        <v>16</v>
      </c>
      <c r="W19" s="80">
        <v>17</v>
      </c>
      <c r="X19" s="80">
        <v>18</v>
      </c>
      <c r="Y19" s="80">
        <v>19</v>
      </c>
      <c r="Z19" s="80">
        <v>20</v>
      </c>
      <c r="AA19" s="80">
        <v>21</v>
      </c>
      <c r="AB19" s="80">
        <v>22</v>
      </c>
      <c r="AC19" s="80">
        <v>23</v>
      </c>
      <c r="AD19" s="80">
        <v>24</v>
      </c>
      <c r="AE19" s="80">
        <v>25</v>
      </c>
      <c r="AF19" s="80">
        <v>26</v>
      </c>
      <c r="AG19" s="80">
        <v>27</v>
      </c>
      <c r="AH19" s="80">
        <v>28</v>
      </c>
      <c r="AI19" s="80">
        <v>29</v>
      </c>
      <c r="AJ19" s="80">
        <v>30</v>
      </c>
      <c r="AK19" s="80">
        <v>31</v>
      </c>
      <c r="AL19" s="80">
        <v>32</v>
      </c>
      <c r="AM19" s="80">
        <v>33</v>
      </c>
      <c r="AN19" s="80">
        <v>34</v>
      </c>
      <c r="AO19" s="80">
        <v>35</v>
      </c>
      <c r="AP19" s="81">
        <v>36</v>
      </c>
    </row>
    <row r="20" spans="2:42" ht="15">
      <c r="B20" s="82" t="s">
        <v>1</v>
      </c>
      <c r="C20" s="83" t="s">
        <v>0</v>
      </c>
      <c r="D20" s="83"/>
      <c r="E20" s="83"/>
      <c r="F20" s="85"/>
      <c r="G20" s="84">
        <v>42750</v>
      </c>
      <c r="H20" s="84">
        <f>EDATE(G20,1)</f>
        <v>42781</v>
      </c>
      <c r="I20" s="84">
        <f aca="true" t="shared" si="0" ref="I20:AP20">EDATE(H20,1)</f>
        <v>42809</v>
      </c>
      <c r="J20" s="84">
        <f t="shared" si="0"/>
        <v>42840</v>
      </c>
      <c r="K20" s="84">
        <f t="shared" si="0"/>
        <v>42870</v>
      </c>
      <c r="L20" s="84">
        <f t="shared" si="0"/>
        <v>42901</v>
      </c>
      <c r="M20" s="84">
        <f t="shared" si="0"/>
        <v>42931</v>
      </c>
      <c r="N20" s="84">
        <f t="shared" si="0"/>
        <v>42962</v>
      </c>
      <c r="O20" s="84">
        <f t="shared" si="0"/>
        <v>42993</v>
      </c>
      <c r="P20" s="84">
        <f t="shared" si="0"/>
        <v>43023</v>
      </c>
      <c r="Q20" s="84">
        <f t="shared" si="0"/>
        <v>43054</v>
      </c>
      <c r="R20" s="84">
        <f t="shared" si="0"/>
        <v>43084</v>
      </c>
      <c r="S20" s="84">
        <f t="shared" si="0"/>
        <v>43115</v>
      </c>
      <c r="T20" s="84">
        <f t="shared" si="0"/>
        <v>43146</v>
      </c>
      <c r="U20" s="84">
        <f t="shared" si="0"/>
        <v>43174</v>
      </c>
      <c r="V20" s="84">
        <f t="shared" si="0"/>
        <v>43205</v>
      </c>
      <c r="W20" s="84">
        <f t="shared" si="0"/>
        <v>43235</v>
      </c>
      <c r="X20" s="84">
        <f t="shared" si="0"/>
        <v>43266</v>
      </c>
      <c r="Y20" s="84">
        <f t="shared" si="0"/>
        <v>43296</v>
      </c>
      <c r="Z20" s="84">
        <f t="shared" si="0"/>
        <v>43327</v>
      </c>
      <c r="AA20" s="84">
        <f t="shared" si="0"/>
        <v>43358</v>
      </c>
      <c r="AB20" s="84">
        <f t="shared" si="0"/>
        <v>43388</v>
      </c>
      <c r="AC20" s="84">
        <f t="shared" si="0"/>
        <v>43419</v>
      </c>
      <c r="AD20" s="84">
        <f t="shared" si="0"/>
        <v>43449</v>
      </c>
      <c r="AE20" s="84">
        <f t="shared" si="0"/>
        <v>43480</v>
      </c>
      <c r="AF20" s="84">
        <f t="shared" si="0"/>
        <v>43511</v>
      </c>
      <c r="AG20" s="84">
        <f t="shared" si="0"/>
        <v>43539</v>
      </c>
      <c r="AH20" s="84">
        <f t="shared" si="0"/>
        <v>43570</v>
      </c>
      <c r="AI20" s="84">
        <f t="shared" si="0"/>
        <v>43600</v>
      </c>
      <c r="AJ20" s="84">
        <f t="shared" si="0"/>
        <v>43631</v>
      </c>
      <c r="AK20" s="84">
        <f t="shared" si="0"/>
        <v>43661</v>
      </c>
      <c r="AL20" s="84">
        <f t="shared" si="0"/>
        <v>43692</v>
      </c>
      <c r="AM20" s="84">
        <f t="shared" si="0"/>
        <v>43723</v>
      </c>
      <c r="AN20" s="84">
        <f t="shared" si="0"/>
        <v>43753</v>
      </c>
      <c r="AO20" s="84">
        <f t="shared" si="0"/>
        <v>43784</v>
      </c>
      <c r="AP20" s="86">
        <f t="shared" si="0"/>
        <v>43814</v>
      </c>
    </row>
    <row r="21" spans="2:42" ht="15" outlineLevel="1">
      <c r="B21" s="60" t="s">
        <v>26</v>
      </c>
      <c r="C21" s="61"/>
      <c r="D21" s="62"/>
      <c r="E21" s="46"/>
      <c r="F21" s="92">
        <f>SUM(G21:AP21)</f>
        <v>30195000.000000004</v>
      </c>
      <c r="G21" s="89">
        <v>8612347.339555621</v>
      </c>
      <c r="H21" s="90">
        <v>69149.63052922771</v>
      </c>
      <c r="I21" s="90">
        <v>77179.04565519231</v>
      </c>
      <c r="J21" s="90">
        <v>106682.27546777281</v>
      </c>
      <c r="K21" s="90">
        <v>195745.30347453267</v>
      </c>
      <c r="L21" s="90">
        <v>415330.4839452122</v>
      </c>
      <c r="M21" s="90">
        <v>853287.9561017297</v>
      </c>
      <c r="N21" s="90">
        <v>1548033.4241858367</v>
      </c>
      <c r="O21" s="90">
        <v>2394919.1255685166</v>
      </c>
      <c r="P21" s="90">
        <v>3120548.2261304427</v>
      </c>
      <c r="Q21" s="90">
        <v>3409588.861530454</v>
      </c>
      <c r="R21" s="90">
        <v>3120548.2261304413</v>
      </c>
      <c r="S21" s="90">
        <v>2394919.125568519</v>
      </c>
      <c r="T21" s="90">
        <v>1548033.4241858348</v>
      </c>
      <c r="U21" s="90">
        <v>853287.9561017292</v>
      </c>
      <c r="V21" s="90">
        <v>415330.48394521256</v>
      </c>
      <c r="W21" s="90">
        <v>195745.3034745338</v>
      </c>
      <c r="X21" s="90">
        <v>106682.27546777282</v>
      </c>
      <c r="Y21" s="90">
        <v>77179.04565519105</v>
      </c>
      <c r="Z21" s="90">
        <v>69149.6305292294</v>
      </c>
      <c r="AA21" s="90">
        <v>67347.33955562038</v>
      </c>
      <c r="AB21" s="90">
        <v>66954.02298850575</v>
      </c>
      <c r="AC21" s="90">
        <v>66954.02298850575</v>
      </c>
      <c r="AD21" s="90">
        <v>66954.02298850575</v>
      </c>
      <c r="AE21" s="90">
        <v>66954.02298850575</v>
      </c>
      <c r="AF21" s="90">
        <v>66954.02298850575</v>
      </c>
      <c r="AG21" s="90">
        <v>66954.02298850575</v>
      </c>
      <c r="AH21" s="90">
        <v>66954.02298850575</v>
      </c>
      <c r="AI21" s="90">
        <v>66954.02298850575</v>
      </c>
      <c r="AJ21" s="90">
        <v>8333.333333333334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1">
        <v>0</v>
      </c>
    </row>
    <row r="22" spans="2:42" ht="15">
      <c r="B22" s="55" t="s">
        <v>18</v>
      </c>
      <c r="C22" s="56"/>
      <c r="D22" s="57"/>
      <c r="E22" s="58"/>
      <c r="F22" s="59">
        <f>SUM(G22:AP22)</f>
        <v>1327235.3233616126</v>
      </c>
      <c r="G22" s="63">
        <f>G42</f>
        <v>0</v>
      </c>
      <c r="H22" s="63">
        <f aca="true" t="shared" si="1" ref="H22:AP22">H42</f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3">
        <f t="shared" si="1"/>
        <v>0</v>
      </c>
      <c r="O22" s="63">
        <f t="shared" si="1"/>
        <v>7022.9586703476525</v>
      </c>
      <c r="P22" s="63">
        <f t="shared" si="1"/>
        <v>17363.061181339344</v>
      </c>
      <c r="Q22" s="63">
        <f t="shared" si="1"/>
        <v>29082.705573815136</v>
      </c>
      <c r="R22" s="63">
        <f t="shared" si="1"/>
        <v>40274.22365413495</v>
      </c>
      <c r="S22" s="63">
        <f t="shared" si="1"/>
        <v>49366.30061599082</v>
      </c>
      <c r="T22" s="63">
        <f t="shared" si="1"/>
        <v>55785.37064970367</v>
      </c>
      <c r="U22" s="63">
        <f t="shared" si="1"/>
        <v>59909.761454871856</v>
      </c>
      <c r="V22" s="63">
        <f t="shared" si="1"/>
        <v>62542.079922946374</v>
      </c>
      <c r="W22" s="63">
        <f t="shared" si="1"/>
        <v>64409.99111512306</v>
      </c>
      <c r="X22" s="63">
        <f t="shared" si="1"/>
        <v>65965.56217467065</v>
      </c>
      <c r="Y22" s="63">
        <f t="shared" si="1"/>
        <v>67421.27838233863</v>
      </c>
      <c r="Z22" s="63">
        <f t="shared" si="1"/>
        <v>68855.70276326519</v>
      </c>
      <c r="AA22" s="63">
        <f t="shared" si="1"/>
        <v>70292.13793103454</v>
      </c>
      <c r="AB22" s="63">
        <f t="shared" si="1"/>
        <v>71735.95325670503</v>
      </c>
      <c r="AC22" s="63">
        <f t="shared" si="1"/>
        <v>73188.69578544066</v>
      </c>
      <c r="AD22" s="63">
        <f t="shared" si="1"/>
        <v>74057.90229885057</v>
      </c>
      <c r="AE22" s="63">
        <f t="shared" si="1"/>
        <v>74336.877394636</v>
      </c>
      <c r="AF22" s="63">
        <f t="shared" si="1"/>
        <v>74615.85249042146</v>
      </c>
      <c r="AG22" s="63">
        <f t="shared" si="1"/>
        <v>74894.82758620688</v>
      </c>
      <c r="AH22" s="63">
        <f t="shared" si="1"/>
        <v>75173.80268199234</v>
      </c>
      <c r="AI22" s="63">
        <f t="shared" si="1"/>
        <v>75452.77777777777</v>
      </c>
      <c r="AJ22" s="63">
        <f t="shared" si="1"/>
        <v>75487.49999999999</v>
      </c>
      <c r="AK22" s="63">
        <f t="shared" si="1"/>
        <v>0</v>
      </c>
      <c r="AL22" s="63">
        <f t="shared" si="1"/>
        <v>0</v>
      </c>
      <c r="AM22" s="63">
        <f t="shared" si="1"/>
        <v>0</v>
      </c>
      <c r="AN22" s="63">
        <f t="shared" si="1"/>
        <v>0</v>
      </c>
      <c r="AO22" s="63">
        <f t="shared" si="1"/>
        <v>0</v>
      </c>
      <c r="AP22" s="64">
        <f t="shared" si="1"/>
        <v>0</v>
      </c>
    </row>
    <row r="23" spans="2:42" ht="15">
      <c r="B23" s="24" t="s">
        <v>2</v>
      </c>
      <c r="C23" s="25"/>
      <c r="D23" s="26"/>
      <c r="E23" s="27"/>
      <c r="F23" s="54">
        <f>F22+F21</f>
        <v>31522235.323361617</v>
      </c>
      <c r="G23" s="54">
        <f aca="true" t="shared" si="2" ref="G23:AP23">G22+G21</f>
        <v>8612347.339555621</v>
      </c>
      <c r="H23" s="54">
        <f t="shared" si="2"/>
        <v>69149.63052922771</v>
      </c>
      <c r="I23" s="54">
        <f t="shared" si="2"/>
        <v>77179.04565519231</v>
      </c>
      <c r="J23" s="54">
        <f t="shared" si="2"/>
        <v>106682.27546777281</v>
      </c>
      <c r="K23" s="54">
        <f t="shared" si="2"/>
        <v>195745.30347453267</v>
      </c>
      <c r="L23" s="54">
        <f t="shared" si="2"/>
        <v>415330.4839452122</v>
      </c>
      <c r="M23" s="54">
        <f t="shared" si="2"/>
        <v>853287.9561017297</v>
      </c>
      <c r="N23" s="54">
        <f t="shared" si="2"/>
        <v>1548033.4241858367</v>
      </c>
      <c r="O23" s="54">
        <f t="shared" si="2"/>
        <v>2401942.084238864</v>
      </c>
      <c r="P23" s="54">
        <f t="shared" si="2"/>
        <v>3137911.287311782</v>
      </c>
      <c r="Q23" s="54">
        <f t="shared" si="2"/>
        <v>3438671.567104269</v>
      </c>
      <c r="R23" s="54">
        <f t="shared" si="2"/>
        <v>3160822.4497845764</v>
      </c>
      <c r="S23" s="54">
        <f t="shared" si="2"/>
        <v>2444285.42618451</v>
      </c>
      <c r="T23" s="54">
        <f t="shared" si="2"/>
        <v>1603818.7948355386</v>
      </c>
      <c r="U23" s="54">
        <f t="shared" si="2"/>
        <v>913197.717556601</v>
      </c>
      <c r="V23" s="54">
        <f t="shared" si="2"/>
        <v>477872.56386815896</v>
      </c>
      <c r="W23" s="54">
        <f t="shared" si="2"/>
        <v>260155.29458965687</v>
      </c>
      <c r="X23" s="54">
        <f t="shared" si="2"/>
        <v>172647.83764244348</v>
      </c>
      <c r="Y23" s="54">
        <f t="shared" si="2"/>
        <v>144600.32403752967</v>
      </c>
      <c r="Z23" s="54">
        <f t="shared" si="2"/>
        <v>138005.3332924946</v>
      </c>
      <c r="AA23" s="54">
        <f t="shared" si="2"/>
        <v>137639.4774866549</v>
      </c>
      <c r="AB23" s="54">
        <f t="shared" si="2"/>
        <v>138689.9762452108</v>
      </c>
      <c r="AC23" s="54">
        <f t="shared" si="2"/>
        <v>140142.7187739464</v>
      </c>
      <c r="AD23" s="54">
        <f t="shared" si="2"/>
        <v>141011.9252873563</v>
      </c>
      <c r="AE23" s="54">
        <f t="shared" si="2"/>
        <v>141290.90038314176</v>
      </c>
      <c r="AF23" s="54">
        <f t="shared" si="2"/>
        <v>141569.87547892722</v>
      </c>
      <c r="AG23" s="54">
        <f t="shared" si="2"/>
        <v>141848.85057471262</v>
      </c>
      <c r="AH23" s="54">
        <f t="shared" si="2"/>
        <v>142127.82567049807</v>
      </c>
      <c r="AI23" s="54">
        <f t="shared" si="2"/>
        <v>142406.80076628353</v>
      </c>
      <c r="AJ23" s="54">
        <f t="shared" si="2"/>
        <v>83820.83333333331</v>
      </c>
      <c r="AK23" s="54">
        <f t="shared" si="2"/>
        <v>0</v>
      </c>
      <c r="AL23" s="54">
        <f t="shared" si="2"/>
        <v>0</v>
      </c>
      <c r="AM23" s="54">
        <f t="shared" si="2"/>
        <v>0</v>
      </c>
      <c r="AN23" s="54">
        <f t="shared" si="2"/>
        <v>0</v>
      </c>
      <c r="AO23" s="54">
        <f t="shared" si="2"/>
        <v>0</v>
      </c>
      <c r="AP23" s="28">
        <f t="shared" si="2"/>
        <v>0</v>
      </c>
    </row>
    <row r="24" spans="3:42" ht="4.5" customHeight="1">
      <c r="C24" s="16"/>
      <c r="D24" s="15"/>
      <c r="E24" s="11"/>
      <c r="F24" s="3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2:42" ht="15">
      <c r="B25" s="29" t="s">
        <v>7</v>
      </c>
      <c r="C25" s="16"/>
      <c r="D25" s="15"/>
      <c r="E25" s="1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2:42" ht="15">
      <c r="B26" s="3"/>
      <c r="C26" s="30">
        <f>TrueLTVDevCF!C9</f>
        <v>12078000.000000002</v>
      </c>
      <c r="D26" s="73">
        <f>C26/F23</f>
        <v>0.38315810652707133</v>
      </c>
      <c r="E26" s="4" t="s">
        <v>8</v>
      </c>
      <c r="F26" s="4"/>
      <c r="G26" s="32">
        <f>C26</f>
        <v>12078000.000000002</v>
      </c>
      <c r="H26" s="32">
        <f>G28</f>
        <v>3465652.6604443807</v>
      </c>
      <c r="I26" s="32">
        <f aca="true" t="shared" si="3" ref="I26:O26">H28</f>
        <v>3396503.029915153</v>
      </c>
      <c r="J26" s="32">
        <f t="shared" si="3"/>
        <v>3319323.9842599607</v>
      </c>
      <c r="K26" s="32">
        <f t="shared" si="3"/>
        <v>3212641.7087921877</v>
      </c>
      <c r="L26" s="32">
        <f t="shared" si="3"/>
        <v>3016896.405317655</v>
      </c>
      <c r="M26" s="32">
        <f t="shared" si="3"/>
        <v>2601565.9213724425</v>
      </c>
      <c r="N26" s="32">
        <f t="shared" si="3"/>
        <v>1748277.965270713</v>
      </c>
      <c r="O26" s="32">
        <f t="shared" si="3"/>
        <v>200244.54108487628</v>
      </c>
      <c r="P26" s="32">
        <f aca="true" t="shared" si="4" ref="P26:AO26">O28</f>
        <v>0</v>
      </c>
      <c r="Q26" s="32">
        <f t="shared" si="4"/>
        <v>0</v>
      </c>
      <c r="R26" s="32">
        <f t="shared" si="4"/>
        <v>0</v>
      </c>
      <c r="S26" s="32">
        <f t="shared" si="4"/>
        <v>0</v>
      </c>
      <c r="T26" s="32">
        <f t="shared" si="4"/>
        <v>0</v>
      </c>
      <c r="U26" s="32">
        <f t="shared" si="4"/>
        <v>0</v>
      </c>
      <c r="V26" s="32">
        <f t="shared" si="4"/>
        <v>0</v>
      </c>
      <c r="W26" s="32">
        <f t="shared" si="4"/>
        <v>0</v>
      </c>
      <c r="X26" s="32">
        <f t="shared" si="4"/>
        <v>0</v>
      </c>
      <c r="Y26" s="32">
        <f t="shared" si="4"/>
        <v>0</v>
      </c>
      <c r="Z26" s="32">
        <f t="shared" si="4"/>
        <v>0</v>
      </c>
      <c r="AA26" s="32">
        <f t="shared" si="4"/>
        <v>0</v>
      </c>
      <c r="AB26" s="32">
        <f t="shared" si="4"/>
        <v>0</v>
      </c>
      <c r="AC26" s="32">
        <f t="shared" si="4"/>
        <v>0</v>
      </c>
      <c r="AD26" s="32">
        <f t="shared" si="4"/>
        <v>0</v>
      </c>
      <c r="AE26" s="32">
        <f t="shared" si="4"/>
        <v>0</v>
      </c>
      <c r="AF26" s="32">
        <f t="shared" si="4"/>
        <v>0</v>
      </c>
      <c r="AG26" s="32">
        <f t="shared" si="4"/>
        <v>0</v>
      </c>
      <c r="AH26" s="32">
        <f t="shared" si="4"/>
        <v>0</v>
      </c>
      <c r="AI26" s="32">
        <f t="shared" si="4"/>
        <v>0</v>
      </c>
      <c r="AJ26" s="32">
        <f t="shared" si="4"/>
        <v>0</v>
      </c>
      <c r="AK26" s="32">
        <f t="shared" si="4"/>
        <v>0</v>
      </c>
      <c r="AL26" s="32">
        <f t="shared" si="4"/>
        <v>0</v>
      </c>
      <c r="AM26" s="32">
        <f t="shared" si="4"/>
        <v>0</v>
      </c>
      <c r="AN26" s="32">
        <f t="shared" si="4"/>
        <v>0</v>
      </c>
      <c r="AO26" s="32">
        <f t="shared" si="4"/>
        <v>0</v>
      </c>
      <c r="AP26" s="33">
        <f>AO28</f>
        <v>0</v>
      </c>
    </row>
    <row r="27" spans="2:42" ht="15">
      <c r="B27" s="5"/>
      <c r="C27" s="34"/>
      <c r="D27" s="94"/>
      <c r="E27" s="6" t="s">
        <v>9</v>
      </c>
      <c r="F27" s="6"/>
      <c r="G27" s="21">
        <f>MIN(G26,G21)</f>
        <v>8612347.339555621</v>
      </c>
      <c r="H27" s="21">
        <f>MIN(H26,H21)</f>
        <v>69149.63052922771</v>
      </c>
      <c r="I27" s="21">
        <f aca="true" t="shared" si="5" ref="I27:O27">MIN(I26,I21)</f>
        <v>77179.04565519231</v>
      </c>
      <c r="J27" s="21">
        <f t="shared" si="5"/>
        <v>106682.27546777281</v>
      </c>
      <c r="K27" s="21">
        <f t="shared" si="5"/>
        <v>195745.30347453267</v>
      </c>
      <c r="L27" s="21">
        <f t="shared" si="5"/>
        <v>415330.4839452122</v>
      </c>
      <c r="M27" s="21">
        <f t="shared" si="5"/>
        <v>853287.9561017297</v>
      </c>
      <c r="N27" s="21">
        <f t="shared" si="5"/>
        <v>1548033.4241858367</v>
      </c>
      <c r="O27" s="21">
        <f t="shared" si="5"/>
        <v>200244.54108487628</v>
      </c>
      <c r="P27" s="21">
        <f aca="true" t="shared" si="6" ref="P27:AP27">MIN(P26,P21)</f>
        <v>0</v>
      </c>
      <c r="Q27" s="21">
        <f t="shared" si="6"/>
        <v>0</v>
      </c>
      <c r="R27" s="21">
        <f t="shared" si="6"/>
        <v>0</v>
      </c>
      <c r="S27" s="21">
        <f t="shared" si="6"/>
        <v>0</v>
      </c>
      <c r="T27" s="21">
        <f t="shared" si="6"/>
        <v>0</v>
      </c>
      <c r="U27" s="21">
        <f t="shared" si="6"/>
        <v>0</v>
      </c>
      <c r="V27" s="21">
        <f t="shared" si="6"/>
        <v>0</v>
      </c>
      <c r="W27" s="21">
        <f t="shared" si="6"/>
        <v>0</v>
      </c>
      <c r="X27" s="21">
        <f t="shared" si="6"/>
        <v>0</v>
      </c>
      <c r="Y27" s="21">
        <f t="shared" si="6"/>
        <v>0</v>
      </c>
      <c r="Z27" s="21">
        <f t="shared" si="6"/>
        <v>0</v>
      </c>
      <c r="AA27" s="21">
        <f t="shared" si="6"/>
        <v>0</v>
      </c>
      <c r="AB27" s="21">
        <f t="shared" si="6"/>
        <v>0</v>
      </c>
      <c r="AC27" s="21">
        <f t="shared" si="6"/>
        <v>0</v>
      </c>
      <c r="AD27" s="21">
        <f t="shared" si="6"/>
        <v>0</v>
      </c>
      <c r="AE27" s="21">
        <f t="shared" si="6"/>
        <v>0</v>
      </c>
      <c r="AF27" s="21">
        <f t="shared" si="6"/>
        <v>0</v>
      </c>
      <c r="AG27" s="21">
        <f t="shared" si="6"/>
        <v>0</v>
      </c>
      <c r="AH27" s="21">
        <f t="shared" si="6"/>
        <v>0</v>
      </c>
      <c r="AI27" s="21">
        <f t="shared" si="6"/>
        <v>0</v>
      </c>
      <c r="AJ27" s="21">
        <f t="shared" si="6"/>
        <v>0</v>
      </c>
      <c r="AK27" s="21">
        <f t="shared" si="6"/>
        <v>0</v>
      </c>
      <c r="AL27" s="21">
        <f t="shared" si="6"/>
        <v>0</v>
      </c>
      <c r="AM27" s="21">
        <f t="shared" si="6"/>
        <v>0</v>
      </c>
      <c r="AN27" s="21">
        <f t="shared" si="6"/>
        <v>0</v>
      </c>
      <c r="AO27" s="21">
        <f t="shared" si="6"/>
        <v>0</v>
      </c>
      <c r="AP27" s="22">
        <f t="shared" si="6"/>
        <v>0</v>
      </c>
    </row>
    <row r="28" spans="2:42" ht="15">
      <c r="B28" s="5"/>
      <c r="C28" s="34"/>
      <c r="D28" s="35"/>
      <c r="E28" s="6" t="s">
        <v>10</v>
      </c>
      <c r="F28" s="6"/>
      <c r="G28" s="21">
        <f>G26-G27</f>
        <v>3465652.6604443807</v>
      </c>
      <c r="H28" s="21">
        <f>H26-H27</f>
        <v>3396503.029915153</v>
      </c>
      <c r="I28" s="21">
        <f aca="true" t="shared" si="7" ref="I28:O28">I26-I27</f>
        <v>3319323.9842599607</v>
      </c>
      <c r="J28" s="21">
        <f t="shared" si="7"/>
        <v>3212641.7087921877</v>
      </c>
      <c r="K28" s="21">
        <f t="shared" si="7"/>
        <v>3016896.405317655</v>
      </c>
      <c r="L28" s="21">
        <f t="shared" si="7"/>
        <v>2601565.9213724425</v>
      </c>
      <c r="M28" s="21">
        <f t="shared" si="7"/>
        <v>1748277.965270713</v>
      </c>
      <c r="N28" s="21">
        <f t="shared" si="7"/>
        <v>200244.54108487628</v>
      </c>
      <c r="O28" s="21">
        <f t="shared" si="7"/>
        <v>0</v>
      </c>
      <c r="P28" s="21">
        <f aca="true" t="shared" si="8" ref="P28:AP28">P26-P27</f>
        <v>0</v>
      </c>
      <c r="Q28" s="21">
        <f t="shared" si="8"/>
        <v>0</v>
      </c>
      <c r="R28" s="21">
        <f t="shared" si="8"/>
        <v>0</v>
      </c>
      <c r="S28" s="21">
        <f t="shared" si="8"/>
        <v>0</v>
      </c>
      <c r="T28" s="21">
        <f t="shared" si="8"/>
        <v>0</v>
      </c>
      <c r="U28" s="21">
        <f t="shared" si="8"/>
        <v>0</v>
      </c>
      <c r="V28" s="21">
        <f t="shared" si="8"/>
        <v>0</v>
      </c>
      <c r="W28" s="21">
        <f t="shared" si="8"/>
        <v>0</v>
      </c>
      <c r="X28" s="21">
        <f t="shared" si="8"/>
        <v>0</v>
      </c>
      <c r="Y28" s="21">
        <f t="shared" si="8"/>
        <v>0</v>
      </c>
      <c r="Z28" s="21">
        <f t="shared" si="8"/>
        <v>0</v>
      </c>
      <c r="AA28" s="21">
        <f t="shared" si="8"/>
        <v>0</v>
      </c>
      <c r="AB28" s="21">
        <f t="shared" si="8"/>
        <v>0</v>
      </c>
      <c r="AC28" s="21">
        <f t="shared" si="8"/>
        <v>0</v>
      </c>
      <c r="AD28" s="21">
        <f t="shared" si="8"/>
        <v>0</v>
      </c>
      <c r="AE28" s="21">
        <f t="shared" si="8"/>
        <v>0</v>
      </c>
      <c r="AF28" s="21">
        <f t="shared" si="8"/>
        <v>0</v>
      </c>
      <c r="AG28" s="21">
        <f t="shared" si="8"/>
        <v>0</v>
      </c>
      <c r="AH28" s="21">
        <f t="shared" si="8"/>
        <v>0</v>
      </c>
      <c r="AI28" s="21">
        <f t="shared" si="8"/>
        <v>0</v>
      </c>
      <c r="AJ28" s="21">
        <f t="shared" si="8"/>
        <v>0</v>
      </c>
      <c r="AK28" s="21">
        <f t="shared" si="8"/>
        <v>0</v>
      </c>
      <c r="AL28" s="21">
        <f t="shared" si="8"/>
        <v>0</v>
      </c>
      <c r="AM28" s="21">
        <f t="shared" si="8"/>
        <v>0</v>
      </c>
      <c r="AN28" s="21">
        <f t="shared" si="8"/>
        <v>0</v>
      </c>
      <c r="AO28" s="21">
        <f t="shared" si="8"/>
        <v>0</v>
      </c>
      <c r="AP28" s="22">
        <f t="shared" si="8"/>
        <v>0</v>
      </c>
    </row>
    <row r="29" spans="2:42" ht="15">
      <c r="B29" s="7"/>
      <c r="C29" s="36"/>
      <c r="D29" s="37"/>
      <c r="E29" s="8" t="s">
        <v>11</v>
      </c>
      <c r="F29" s="8"/>
      <c r="G29" s="18">
        <f>SUM($G$27:G27)</f>
        <v>8612347.339555621</v>
      </c>
      <c r="H29" s="18">
        <f>SUM($G$27:H27)</f>
        <v>8681496.97008485</v>
      </c>
      <c r="I29" s="18">
        <f>SUM($G$27:I27)</f>
        <v>8758676.015740043</v>
      </c>
      <c r="J29" s="18">
        <f>SUM($G$27:J27)</f>
        <v>8865358.291207815</v>
      </c>
      <c r="K29" s="18">
        <f>SUM($G$27:K27)</f>
        <v>9061103.594682347</v>
      </c>
      <c r="L29" s="18">
        <f>SUM($G$27:L27)</f>
        <v>9476434.078627558</v>
      </c>
      <c r="M29" s="18">
        <f>SUM($G$27:M27)</f>
        <v>10329722.034729289</v>
      </c>
      <c r="N29" s="18">
        <f>SUM($G$27:N27)</f>
        <v>11877755.458915126</v>
      </c>
      <c r="O29" s="18">
        <f>SUM($G$27:O27)</f>
        <v>12078000.000000002</v>
      </c>
      <c r="P29" s="18">
        <f>SUM($G$27:P27)</f>
        <v>12078000.000000002</v>
      </c>
      <c r="Q29" s="18">
        <f>SUM($G$27:Q27)</f>
        <v>12078000.000000002</v>
      </c>
      <c r="R29" s="18">
        <f>SUM($G$27:R27)</f>
        <v>12078000.000000002</v>
      </c>
      <c r="S29" s="18">
        <f>SUM($G$27:S27)</f>
        <v>12078000.000000002</v>
      </c>
      <c r="T29" s="18">
        <f>SUM($G$27:T27)</f>
        <v>12078000.000000002</v>
      </c>
      <c r="U29" s="18">
        <f>SUM($G$27:U27)</f>
        <v>12078000.000000002</v>
      </c>
      <c r="V29" s="18">
        <f>SUM($G$27:V27)</f>
        <v>12078000.000000002</v>
      </c>
      <c r="W29" s="18">
        <f>SUM($G$27:W27)</f>
        <v>12078000.000000002</v>
      </c>
      <c r="X29" s="18">
        <f>SUM($G$27:X27)</f>
        <v>12078000.000000002</v>
      </c>
      <c r="Y29" s="18">
        <f>SUM($G$27:Y27)</f>
        <v>12078000.000000002</v>
      </c>
      <c r="Z29" s="18">
        <f>SUM($G$27:Z27)</f>
        <v>12078000.000000002</v>
      </c>
      <c r="AA29" s="18">
        <f>SUM($G$27:AA27)</f>
        <v>12078000.000000002</v>
      </c>
      <c r="AB29" s="18">
        <f>SUM($G$27:AB27)</f>
        <v>12078000.000000002</v>
      </c>
      <c r="AC29" s="18">
        <f>SUM($G$27:AC27)</f>
        <v>12078000.000000002</v>
      </c>
      <c r="AD29" s="18">
        <f>SUM($G$27:AD27)</f>
        <v>12078000.000000002</v>
      </c>
      <c r="AE29" s="18">
        <f>SUM($G$27:AE27)</f>
        <v>12078000.000000002</v>
      </c>
      <c r="AF29" s="18">
        <f>SUM($G$27:AF27)</f>
        <v>12078000.000000002</v>
      </c>
      <c r="AG29" s="18">
        <f>SUM($G$27:AG27)</f>
        <v>12078000.000000002</v>
      </c>
      <c r="AH29" s="18">
        <f>SUM($G$27:AH27)</f>
        <v>12078000.000000002</v>
      </c>
      <c r="AI29" s="18">
        <f>SUM($G$27:AI27)</f>
        <v>12078000.000000002</v>
      </c>
      <c r="AJ29" s="18">
        <f>SUM($G$27:AJ27)</f>
        <v>12078000.000000002</v>
      </c>
      <c r="AK29" s="18">
        <f>SUM($G$27:AK27)</f>
        <v>12078000.000000002</v>
      </c>
      <c r="AL29" s="18">
        <f>SUM($G$27:AL27)</f>
        <v>12078000.000000002</v>
      </c>
      <c r="AM29" s="18">
        <f>SUM($G$27:AM27)</f>
        <v>12078000.000000002</v>
      </c>
      <c r="AN29" s="18">
        <f>SUM($G$27:AN27)</f>
        <v>12078000.000000002</v>
      </c>
      <c r="AO29" s="18">
        <f>SUM($G$27:AO27)</f>
        <v>12078000.000000002</v>
      </c>
      <c r="AP29" s="23">
        <f>SUM($G$27:AP27)</f>
        <v>12078000.000000002</v>
      </c>
    </row>
    <row r="30" spans="3:42" ht="4.5" customHeight="1">
      <c r="C30" s="16"/>
      <c r="D30" s="15"/>
      <c r="E30" s="1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2:42" ht="15">
      <c r="B31" s="29" t="s">
        <v>24</v>
      </c>
      <c r="C31" s="16"/>
      <c r="D31" s="15"/>
      <c r="E31" s="1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2:42" ht="15">
      <c r="B32" s="3" t="s">
        <v>6</v>
      </c>
      <c r="C32" s="30">
        <f>TrueLTVDevCF!C10</f>
        <v>18117000</v>
      </c>
      <c r="D32" s="73">
        <f>C32/F23</f>
        <v>0.5747371597906069</v>
      </c>
      <c r="E32" s="40" t="s">
        <v>8</v>
      </c>
      <c r="F32" s="4"/>
      <c r="G32" s="32">
        <f>C32</f>
        <v>18117000</v>
      </c>
      <c r="H32" s="32">
        <f>G34</f>
        <v>18117000</v>
      </c>
      <c r="I32" s="32">
        <f aca="true" t="shared" si="9" ref="I32:AP32">H34</f>
        <v>18117000</v>
      </c>
      <c r="J32" s="32">
        <f t="shared" si="9"/>
        <v>18117000</v>
      </c>
      <c r="K32" s="32">
        <f t="shared" si="9"/>
        <v>18117000</v>
      </c>
      <c r="L32" s="32">
        <f t="shared" si="9"/>
        <v>18117000</v>
      </c>
      <c r="M32" s="32">
        <f t="shared" si="9"/>
        <v>18117000</v>
      </c>
      <c r="N32" s="32">
        <f t="shared" si="9"/>
        <v>18117000</v>
      </c>
      <c r="O32" s="32">
        <f t="shared" si="9"/>
        <v>18117000</v>
      </c>
      <c r="P32" s="32">
        <f t="shared" si="9"/>
        <v>15922325.41551636</v>
      </c>
      <c r="Q32" s="32">
        <f t="shared" si="9"/>
        <v>12801777.189385917</v>
      </c>
      <c r="R32" s="32">
        <f t="shared" si="9"/>
        <v>9392188.327855464</v>
      </c>
      <c r="S32" s="32">
        <f t="shared" si="9"/>
        <v>6271640.101725023</v>
      </c>
      <c r="T32" s="32">
        <f t="shared" si="9"/>
        <v>3876720.9761565044</v>
      </c>
      <c r="U32" s="32">
        <f t="shared" si="9"/>
        <v>2328687.5519706695</v>
      </c>
      <c r="V32" s="32">
        <f t="shared" si="9"/>
        <v>1475399.5958689405</v>
      </c>
      <c r="W32" s="32">
        <f t="shared" si="9"/>
        <v>1060069.111923728</v>
      </c>
      <c r="X32" s="32">
        <f t="shared" si="9"/>
        <v>864323.8084491941</v>
      </c>
      <c r="Y32" s="32">
        <f t="shared" si="9"/>
        <v>757641.5329814212</v>
      </c>
      <c r="Z32" s="32">
        <f t="shared" si="9"/>
        <v>680462.4873262302</v>
      </c>
      <c r="AA32" s="32">
        <f t="shared" si="9"/>
        <v>611312.8567970007</v>
      </c>
      <c r="AB32" s="32">
        <f t="shared" si="9"/>
        <v>543965.5172413804</v>
      </c>
      <c r="AC32" s="32">
        <f t="shared" si="9"/>
        <v>477011.49425287463</v>
      </c>
      <c r="AD32" s="32">
        <f t="shared" si="9"/>
        <v>410057.47126436885</v>
      </c>
      <c r="AE32" s="32">
        <f t="shared" si="9"/>
        <v>343103.4482758631</v>
      </c>
      <c r="AF32" s="32">
        <f t="shared" si="9"/>
        <v>276149.4252873573</v>
      </c>
      <c r="AG32" s="32">
        <f t="shared" si="9"/>
        <v>209195.40229885155</v>
      </c>
      <c r="AH32" s="32">
        <f t="shared" si="9"/>
        <v>142241.3793103458</v>
      </c>
      <c r="AI32" s="32">
        <f t="shared" si="9"/>
        <v>75287.35632184005</v>
      </c>
      <c r="AJ32" s="32">
        <f t="shared" si="9"/>
        <v>8333.333333334303</v>
      </c>
      <c r="AK32" s="32">
        <f t="shared" si="9"/>
        <v>9.695213520899415E-10</v>
      </c>
      <c r="AL32" s="32">
        <f t="shared" si="9"/>
        <v>9.695213520899415E-10</v>
      </c>
      <c r="AM32" s="32">
        <f t="shared" si="9"/>
        <v>9.695213520899415E-10</v>
      </c>
      <c r="AN32" s="32">
        <f t="shared" si="9"/>
        <v>9.695213520899415E-10</v>
      </c>
      <c r="AO32" s="32">
        <f t="shared" si="9"/>
        <v>9.695213520899415E-10</v>
      </c>
      <c r="AP32" s="33">
        <f t="shared" si="9"/>
        <v>9.695213520899415E-10</v>
      </c>
    </row>
    <row r="33" spans="2:42" ht="15">
      <c r="B33" s="5"/>
      <c r="C33" s="34"/>
      <c r="D33" s="94"/>
      <c r="E33" s="12" t="s">
        <v>17</v>
      </c>
      <c r="F33" s="6"/>
      <c r="G33" s="21">
        <f>MIN(G32,G21-G27)</f>
        <v>0</v>
      </c>
      <c r="H33" s="21">
        <f>MIN(H32,H21-H27)</f>
        <v>0</v>
      </c>
      <c r="I33" s="21">
        <f aca="true" t="shared" si="10" ref="I33:AP33">MIN(I32,I21-I27)</f>
        <v>0</v>
      </c>
      <c r="J33" s="21">
        <f t="shared" si="10"/>
        <v>0</v>
      </c>
      <c r="K33" s="21">
        <f t="shared" si="10"/>
        <v>0</v>
      </c>
      <c r="L33" s="21">
        <f t="shared" si="10"/>
        <v>0</v>
      </c>
      <c r="M33" s="21">
        <f t="shared" si="10"/>
        <v>0</v>
      </c>
      <c r="N33" s="21">
        <f t="shared" si="10"/>
        <v>0</v>
      </c>
      <c r="O33" s="21">
        <f t="shared" si="10"/>
        <v>2194674.5844836403</v>
      </c>
      <c r="P33" s="21">
        <f t="shared" si="10"/>
        <v>3120548.2261304427</v>
      </c>
      <c r="Q33" s="21">
        <f t="shared" si="10"/>
        <v>3409588.861530454</v>
      </c>
      <c r="R33" s="21">
        <f t="shared" si="10"/>
        <v>3120548.2261304413</v>
      </c>
      <c r="S33" s="21">
        <f t="shared" si="10"/>
        <v>2394919.125568519</v>
      </c>
      <c r="T33" s="21">
        <f t="shared" si="10"/>
        <v>1548033.4241858348</v>
      </c>
      <c r="U33" s="21">
        <f t="shared" si="10"/>
        <v>853287.9561017292</v>
      </c>
      <c r="V33" s="21">
        <f t="shared" si="10"/>
        <v>415330.48394521256</v>
      </c>
      <c r="W33" s="21">
        <f t="shared" si="10"/>
        <v>195745.3034745338</v>
      </c>
      <c r="X33" s="21">
        <f t="shared" si="10"/>
        <v>106682.27546777282</v>
      </c>
      <c r="Y33" s="21">
        <f t="shared" si="10"/>
        <v>77179.04565519105</v>
      </c>
      <c r="Z33" s="21">
        <f t="shared" si="10"/>
        <v>69149.6305292294</v>
      </c>
      <c r="AA33" s="21">
        <f t="shared" si="10"/>
        <v>67347.33955562038</v>
      </c>
      <c r="AB33" s="21">
        <f t="shared" si="10"/>
        <v>66954.02298850575</v>
      </c>
      <c r="AC33" s="21">
        <f t="shared" si="10"/>
        <v>66954.02298850575</v>
      </c>
      <c r="AD33" s="21">
        <f t="shared" si="10"/>
        <v>66954.02298850575</v>
      </c>
      <c r="AE33" s="21">
        <f t="shared" si="10"/>
        <v>66954.02298850575</v>
      </c>
      <c r="AF33" s="21">
        <f t="shared" si="10"/>
        <v>66954.02298850575</v>
      </c>
      <c r="AG33" s="21">
        <f t="shared" si="10"/>
        <v>66954.02298850575</v>
      </c>
      <c r="AH33" s="21">
        <f t="shared" si="10"/>
        <v>66954.02298850575</v>
      </c>
      <c r="AI33" s="21">
        <f t="shared" si="10"/>
        <v>66954.02298850575</v>
      </c>
      <c r="AJ33" s="21">
        <f t="shared" si="10"/>
        <v>8333.333333333334</v>
      </c>
      <c r="AK33" s="21">
        <f t="shared" si="10"/>
        <v>0</v>
      </c>
      <c r="AL33" s="21">
        <f t="shared" si="10"/>
        <v>0</v>
      </c>
      <c r="AM33" s="21">
        <f t="shared" si="10"/>
        <v>0</v>
      </c>
      <c r="AN33" s="21">
        <f t="shared" si="10"/>
        <v>0</v>
      </c>
      <c r="AO33" s="21">
        <f t="shared" si="10"/>
        <v>0</v>
      </c>
      <c r="AP33" s="22">
        <f t="shared" si="10"/>
        <v>0</v>
      </c>
    </row>
    <row r="34" spans="2:42" ht="15">
      <c r="B34" s="5"/>
      <c r="C34" s="34"/>
      <c r="D34" s="35"/>
      <c r="E34" s="12" t="s">
        <v>10</v>
      </c>
      <c r="F34" s="6"/>
      <c r="G34" s="21">
        <f>G32-G33</f>
        <v>18117000</v>
      </c>
      <c r="H34" s="21">
        <f>H32-H33</f>
        <v>18117000</v>
      </c>
      <c r="I34" s="21">
        <f aca="true" t="shared" si="11" ref="I34:AP34">I32-I33</f>
        <v>18117000</v>
      </c>
      <c r="J34" s="21">
        <f t="shared" si="11"/>
        <v>18117000</v>
      </c>
      <c r="K34" s="21">
        <f t="shared" si="11"/>
        <v>18117000</v>
      </c>
      <c r="L34" s="21">
        <f t="shared" si="11"/>
        <v>18117000</v>
      </c>
      <c r="M34" s="21">
        <f t="shared" si="11"/>
        <v>18117000</v>
      </c>
      <c r="N34" s="21">
        <f t="shared" si="11"/>
        <v>18117000</v>
      </c>
      <c r="O34" s="21">
        <f t="shared" si="11"/>
        <v>15922325.41551636</v>
      </c>
      <c r="P34" s="21">
        <f t="shared" si="11"/>
        <v>12801777.189385917</v>
      </c>
      <c r="Q34" s="21">
        <f t="shared" si="11"/>
        <v>9392188.327855464</v>
      </c>
      <c r="R34" s="21">
        <f t="shared" si="11"/>
        <v>6271640.101725023</v>
      </c>
      <c r="S34" s="21">
        <f t="shared" si="11"/>
        <v>3876720.9761565044</v>
      </c>
      <c r="T34" s="21">
        <f t="shared" si="11"/>
        <v>2328687.5519706695</v>
      </c>
      <c r="U34" s="21">
        <f t="shared" si="11"/>
        <v>1475399.5958689405</v>
      </c>
      <c r="V34" s="21">
        <f t="shared" si="11"/>
        <v>1060069.111923728</v>
      </c>
      <c r="W34" s="21">
        <f t="shared" si="11"/>
        <v>864323.8084491941</v>
      </c>
      <c r="X34" s="21">
        <f t="shared" si="11"/>
        <v>757641.5329814212</v>
      </c>
      <c r="Y34" s="21">
        <f t="shared" si="11"/>
        <v>680462.4873262302</v>
      </c>
      <c r="Z34" s="21">
        <f t="shared" si="11"/>
        <v>611312.8567970007</v>
      </c>
      <c r="AA34" s="21">
        <f t="shared" si="11"/>
        <v>543965.5172413804</v>
      </c>
      <c r="AB34" s="21">
        <f t="shared" si="11"/>
        <v>477011.49425287463</v>
      </c>
      <c r="AC34" s="21">
        <f t="shared" si="11"/>
        <v>410057.47126436885</v>
      </c>
      <c r="AD34" s="21">
        <f t="shared" si="11"/>
        <v>343103.4482758631</v>
      </c>
      <c r="AE34" s="21">
        <f t="shared" si="11"/>
        <v>276149.4252873573</v>
      </c>
      <c r="AF34" s="21">
        <f t="shared" si="11"/>
        <v>209195.40229885155</v>
      </c>
      <c r="AG34" s="21">
        <f t="shared" si="11"/>
        <v>142241.3793103458</v>
      </c>
      <c r="AH34" s="21">
        <f t="shared" si="11"/>
        <v>75287.35632184005</v>
      </c>
      <c r="AI34" s="21">
        <f t="shared" si="11"/>
        <v>8333.333333334303</v>
      </c>
      <c r="AJ34" s="21">
        <f t="shared" si="11"/>
        <v>9.695213520899415E-10</v>
      </c>
      <c r="AK34" s="21">
        <f t="shared" si="11"/>
        <v>9.695213520899415E-10</v>
      </c>
      <c r="AL34" s="21">
        <f t="shared" si="11"/>
        <v>9.695213520899415E-10</v>
      </c>
      <c r="AM34" s="21">
        <f t="shared" si="11"/>
        <v>9.695213520899415E-10</v>
      </c>
      <c r="AN34" s="21">
        <f t="shared" si="11"/>
        <v>9.695213520899415E-10</v>
      </c>
      <c r="AO34" s="21">
        <f t="shared" si="11"/>
        <v>9.695213520899415E-10</v>
      </c>
      <c r="AP34" s="22">
        <f t="shared" si="11"/>
        <v>9.695213520899415E-10</v>
      </c>
    </row>
    <row r="35" spans="2:42" ht="15">
      <c r="B35" s="7"/>
      <c r="C35" s="36"/>
      <c r="D35" s="37"/>
      <c r="E35" s="8" t="s">
        <v>19</v>
      </c>
      <c r="F35" s="8"/>
      <c r="G35" s="18">
        <f>SUM($G$33:G33)</f>
        <v>0</v>
      </c>
      <c r="H35" s="18">
        <f>SUM($G$33:H33)</f>
        <v>0</v>
      </c>
      <c r="I35" s="18">
        <f>SUM($G$33:I33)</f>
        <v>0</v>
      </c>
      <c r="J35" s="18">
        <f>SUM($G$33:J33)</f>
        <v>0</v>
      </c>
      <c r="K35" s="18">
        <f>SUM($G$33:K33)</f>
        <v>0</v>
      </c>
      <c r="L35" s="18">
        <f>SUM($G$33:L33)</f>
        <v>0</v>
      </c>
      <c r="M35" s="18">
        <f>SUM($G$33:M33)</f>
        <v>0</v>
      </c>
      <c r="N35" s="18">
        <f>SUM($G$33:N33)</f>
        <v>0</v>
      </c>
      <c r="O35" s="18">
        <f>SUM($G$33:O33)</f>
        <v>2194674.5844836403</v>
      </c>
      <c r="P35" s="18">
        <f>SUM($G$33:P33)</f>
        <v>5315222.810614083</v>
      </c>
      <c r="Q35" s="18">
        <f>SUM($G$33:Q33)</f>
        <v>8724811.672144536</v>
      </c>
      <c r="R35" s="18">
        <f>SUM($G$33:R33)</f>
        <v>11845359.898274977</v>
      </c>
      <c r="S35" s="18">
        <f>SUM($G$33:S33)</f>
        <v>14240279.023843495</v>
      </c>
      <c r="T35" s="18">
        <f>SUM($G$33:T33)</f>
        <v>15788312.44802933</v>
      </c>
      <c r="U35" s="18">
        <f>SUM($G$33:U33)</f>
        <v>16641600.404131059</v>
      </c>
      <c r="V35" s="18">
        <f>SUM($G$33:V33)</f>
        <v>17056930.88807627</v>
      </c>
      <c r="W35" s="18">
        <f>SUM($G$33:W33)</f>
        <v>17252676.191550806</v>
      </c>
      <c r="X35" s="18">
        <f>SUM($G$33:X33)</f>
        <v>17359358.46701858</v>
      </c>
      <c r="Y35" s="18">
        <f>SUM($G$33:Y33)</f>
        <v>17436537.51267377</v>
      </c>
      <c r="Z35" s="18">
        <f>SUM($G$33:Z33)</f>
        <v>17505687.143202998</v>
      </c>
      <c r="AA35" s="18">
        <f>SUM($G$33:AA33)</f>
        <v>17573034.48275862</v>
      </c>
      <c r="AB35" s="18">
        <f>SUM($G$33:AB33)</f>
        <v>17639988.505747125</v>
      </c>
      <c r="AC35" s="18">
        <f>SUM($G$33:AC33)</f>
        <v>17706942.52873563</v>
      </c>
      <c r="AD35" s="18">
        <f>SUM($G$33:AD33)</f>
        <v>17773896.551724136</v>
      </c>
      <c r="AE35" s="18">
        <f>SUM($G$33:AE33)</f>
        <v>17840850.57471264</v>
      </c>
      <c r="AF35" s="18">
        <f>SUM($G$33:AF33)</f>
        <v>17907804.597701147</v>
      </c>
      <c r="AG35" s="18">
        <f>SUM($G$33:AG33)</f>
        <v>17974758.620689653</v>
      </c>
      <c r="AH35" s="18">
        <f>SUM($G$33:AH33)</f>
        <v>18041712.64367816</v>
      </c>
      <c r="AI35" s="18">
        <f>SUM($G$33:AI33)</f>
        <v>18108666.666666664</v>
      </c>
      <c r="AJ35" s="18">
        <f>SUM($G$33:AJ33)</f>
        <v>18116999.999999996</v>
      </c>
      <c r="AK35" s="18">
        <f>SUM($G$33:AK33)</f>
        <v>18116999.999999996</v>
      </c>
      <c r="AL35" s="18">
        <f>SUM($G$33:AL33)</f>
        <v>18116999.999999996</v>
      </c>
      <c r="AM35" s="18">
        <f>SUM($G$33:AM33)</f>
        <v>18116999.999999996</v>
      </c>
      <c r="AN35" s="18">
        <f>SUM($G$33:AN33)</f>
        <v>18116999.999999996</v>
      </c>
      <c r="AO35" s="18">
        <f>SUM($G$33:AO33)</f>
        <v>18116999.999999996</v>
      </c>
      <c r="AP35" s="23">
        <f>SUM($G$33:AP33)</f>
        <v>18116999.999999996</v>
      </c>
    </row>
    <row r="36" spans="1:43" ht="4.5" customHeight="1">
      <c r="A36" s="6"/>
      <c r="B36" s="6"/>
      <c r="C36" s="34"/>
      <c r="D36" s="35"/>
      <c r="E36" s="12"/>
      <c r="F36" s="6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6"/>
    </row>
    <row r="37" spans="2:42" ht="15">
      <c r="B37" s="3" t="s">
        <v>30</v>
      </c>
      <c r="C37" s="30"/>
      <c r="D37" s="31"/>
      <c r="E37" s="40" t="s">
        <v>15</v>
      </c>
      <c r="F37" s="4"/>
      <c r="G37" s="73">
        <f>TrueLTVDevCF!C16</f>
        <v>0.05</v>
      </c>
      <c r="H37" s="73">
        <f>G37</f>
        <v>0.05</v>
      </c>
      <c r="I37" s="73">
        <f aca="true" t="shared" si="12" ref="I37:AP37">H37</f>
        <v>0.05</v>
      </c>
      <c r="J37" s="73">
        <f t="shared" si="12"/>
        <v>0.05</v>
      </c>
      <c r="K37" s="73">
        <f t="shared" si="12"/>
        <v>0.05</v>
      </c>
      <c r="L37" s="73">
        <f t="shared" si="12"/>
        <v>0.05</v>
      </c>
      <c r="M37" s="73">
        <f t="shared" si="12"/>
        <v>0.05</v>
      </c>
      <c r="N37" s="73">
        <f t="shared" si="12"/>
        <v>0.05</v>
      </c>
      <c r="O37" s="73">
        <f t="shared" si="12"/>
        <v>0.05</v>
      </c>
      <c r="P37" s="73">
        <f t="shared" si="12"/>
        <v>0.05</v>
      </c>
      <c r="Q37" s="73">
        <f t="shared" si="12"/>
        <v>0.05</v>
      </c>
      <c r="R37" s="73">
        <f t="shared" si="12"/>
        <v>0.05</v>
      </c>
      <c r="S37" s="73">
        <f t="shared" si="12"/>
        <v>0.05</v>
      </c>
      <c r="T37" s="73">
        <f t="shared" si="12"/>
        <v>0.05</v>
      </c>
      <c r="U37" s="73">
        <f t="shared" si="12"/>
        <v>0.05</v>
      </c>
      <c r="V37" s="73">
        <f t="shared" si="12"/>
        <v>0.05</v>
      </c>
      <c r="W37" s="73">
        <f t="shared" si="12"/>
        <v>0.05</v>
      </c>
      <c r="X37" s="73">
        <f t="shared" si="12"/>
        <v>0.05</v>
      </c>
      <c r="Y37" s="73">
        <f t="shared" si="12"/>
        <v>0.05</v>
      </c>
      <c r="Z37" s="73">
        <f t="shared" si="12"/>
        <v>0.05</v>
      </c>
      <c r="AA37" s="73">
        <f t="shared" si="12"/>
        <v>0.05</v>
      </c>
      <c r="AB37" s="73">
        <f t="shared" si="12"/>
        <v>0.05</v>
      </c>
      <c r="AC37" s="73">
        <f t="shared" si="12"/>
        <v>0.05</v>
      </c>
      <c r="AD37" s="73">
        <f t="shared" si="12"/>
        <v>0.05</v>
      </c>
      <c r="AE37" s="73">
        <f t="shared" si="12"/>
        <v>0.05</v>
      </c>
      <c r="AF37" s="73">
        <f t="shared" si="12"/>
        <v>0.05</v>
      </c>
      <c r="AG37" s="73">
        <f t="shared" si="12"/>
        <v>0.05</v>
      </c>
      <c r="AH37" s="73">
        <f t="shared" si="12"/>
        <v>0.05</v>
      </c>
      <c r="AI37" s="73">
        <f t="shared" si="12"/>
        <v>0.05</v>
      </c>
      <c r="AJ37" s="73">
        <f t="shared" si="12"/>
        <v>0.05</v>
      </c>
      <c r="AK37" s="73">
        <f t="shared" si="12"/>
        <v>0.05</v>
      </c>
      <c r="AL37" s="73">
        <f t="shared" si="12"/>
        <v>0.05</v>
      </c>
      <c r="AM37" s="73">
        <f t="shared" si="12"/>
        <v>0.05</v>
      </c>
      <c r="AN37" s="73">
        <f t="shared" si="12"/>
        <v>0.05</v>
      </c>
      <c r="AO37" s="73">
        <f t="shared" si="12"/>
        <v>0.05</v>
      </c>
      <c r="AP37" s="76">
        <f t="shared" si="12"/>
        <v>0.05</v>
      </c>
    </row>
    <row r="38" spans="2:42" ht="15">
      <c r="B38" s="77" t="s">
        <v>31</v>
      </c>
      <c r="C38" s="34"/>
      <c r="D38" s="35"/>
      <c r="E38" s="12" t="s">
        <v>21</v>
      </c>
      <c r="F38" s="6"/>
      <c r="G38" s="44">
        <f>TrueLTVDevCF!C14</f>
        <v>0.032</v>
      </c>
      <c r="H38" s="44">
        <f>G38+0.0008</f>
        <v>0.0328</v>
      </c>
      <c r="I38" s="44">
        <f aca="true" t="shared" si="13" ref="I38:AP38">H38+0.0008</f>
        <v>0.033600000000000005</v>
      </c>
      <c r="J38" s="44">
        <f t="shared" si="13"/>
        <v>0.03440000000000001</v>
      </c>
      <c r="K38" s="44">
        <f t="shared" si="13"/>
        <v>0.03520000000000001</v>
      </c>
      <c r="L38" s="44">
        <f t="shared" si="13"/>
        <v>0.03600000000000001</v>
      </c>
      <c r="M38" s="44">
        <f t="shared" si="13"/>
        <v>0.03680000000000001</v>
      </c>
      <c r="N38" s="44">
        <f t="shared" si="13"/>
        <v>0.037600000000000015</v>
      </c>
      <c r="O38" s="44">
        <f t="shared" si="13"/>
        <v>0.03840000000000002</v>
      </c>
      <c r="P38" s="44">
        <f t="shared" si="13"/>
        <v>0.03920000000000002</v>
      </c>
      <c r="Q38" s="44">
        <f t="shared" si="13"/>
        <v>0.04000000000000002</v>
      </c>
      <c r="R38" s="44">
        <f t="shared" si="13"/>
        <v>0.040800000000000024</v>
      </c>
      <c r="S38" s="44">
        <f t="shared" si="13"/>
        <v>0.041600000000000026</v>
      </c>
      <c r="T38" s="44">
        <f t="shared" si="13"/>
        <v>0.04240000000000003</v>
      </c>
      <c r="U38" s="44">
        <f t="shared" si="13"/>
        <v>0.04320000000000003</v>
      </c>
      <c r="V38" s="44">
        <f t="shared" si="13"/>
        <v>0.04400000000000003</v>
      </c>
      <c r="W38" s="44">
        <f t="shared" si="13"/>
        <v>0.044800000000000034</v>
      </c>
      <c r="X38" s="44">
        <f t="shared" si="13"/>
        <v>0.045600000000000036</v>
      </c>
      <c r="Y38" s="44">
        <f t="shared" si="13"/>
        <v>0.04640000000000004</v>
      </c>
      <c r="Z38" s="44">
        <f t="shared" si="13"/>
        <v>0.04720000000000004</v>
      </c>
      <c r="AA38" s="44">
        <f t="shared" si="13"/>
        <v>0.04800000000000004</v>
      </c>
      <c r="AB38" s="44">
        <f t="shared" si="13"/>
        <v>0.048800000000000045</v>
      </c>
      <c r="AC38" s="44">
        <f t="shared" si="13"/>
        <v>0.04960000000000005</v>
      </c>
      <c r="AD38" s="44">
        <f t="shared" si="13"/>
        <v>0.05040000000000005</v>
      </c>
      <c r="AE38" s="44">
        <f t="shared" si="13"/>
        <v>0.05120000000000005</v>
      </c>
      <c r="AF38" s="44">
        <f t="shared" si="13"/>
        <v>0.05200000000000005</v>
      </c>
      <c r="AG38" s="44">
        <f t="shared" si="13"/>
        <v>0.052800000000000055</v>
      </c>
      <c r="AH38" s="44">
        <f t="shared" si="13"/>
        <v>0.05360000000000006</v>
      </c>
      <c r="AI38" s="44">
        <f t="shared" si="13"/>
        <v>0.05440000000000006</v>
      </c>
      <c r="AJ38" s="44">
        <f t="shared" si="13"/>
        <v>0.05520000000000006</v>
      </c>
      <c r="AK38" s="44">
        <f t="shared" si="13"/>
        <v>0.056000000000000064</v>
      </c>
      <c r="AL38" s="44">
        <f t="shared" si="13"/>
        <v>0.056800000000000066</v>
      </c>
      <c r="AM38" s="44">
        <f t="shared" si="13"/>
        <v>0.05760000000000007</v>
      </c>
      <c r="AN38" s="44">
        <f t="shared" si="13"/>
        <v>0.05840000000000007</v>
      </c>
      <c r="AO38" s="44">
        <f t="shared" si="13"/>
        <v>0.05920000000000007</v>
      </c>
      <c r="AP38" s="45">
        <f t="shared" si="13"/>
        <v>0.060000000000000074</v>
      </c>
    </row>
    <row r="39" spans="2:42" ht="15">
      <c r="B39" s="5"/>
      <c r="C39" s="34"/>
      <c r="D39" s="35"/>
      <c r="E39" s="12" t="s">
        <v>14</v>
      </c>
      <c r="F39" s="6"/>
      <c r="G39" s="42">
        <f>TrueLTVDevCF!C15</f>
        <v>0.03</v>
      </c>
      <c r="H39" s="42">
        <f>G39</f>
        <v>0.03</v>
      </c>
      <c r="I39" s="42">
        <f aca="true" t="shared" si="14" ref="I39:AP39">H39</f>
        <v>0.03</v>
      </c>
      <c r="J39" s="42">
        <f t="shared" si="14"/>
        <v>0.03</v>
      </c>
      <c r="K39" s="42">
        <f t="shared" si="14"/>
        <v>0.03</v>
      </c>
      <c r="L39" s="42">
        <f t="shared" si="14"/>
        <v>0.03</v>
      </c>
      <c r="M39" s="42">
        <f t="shared" si="14"/>
        <v>0.03</v>
      </c>
      <c r="N39" s="42">
        <f t="shared" si="14"/>
        <v>0.03</v>
      </c>
      <c r="O39" s="42">
        <f t="shared" si="14"/>
        <v>0.03</v>
      </c>
      <c r="P39" s="42">
        <f t="shared" si="14"/>
        <v>0.03</v>
      </c>
      <c r="Q39" s="42">
        <f t="shared" si="14"/>
        <v>0.03</v>
      </c>
      <c r="R39" s="42">
        <f t="shared" si="14"/>
        <v>0.03</v>
      </c>
      <c r="S39" s="42">
        <f t="shared" si="14"/>
        <v>0.03</v>
      </c>
      <c r="T39" s="42">
        <f t="shared" si="14"/>
        <v>0.03</v>
      </c>
      <c r="U39" s="42">
        <f t="shared" si="14"/>
        <v>0.03</v>
      </c>
      <c r="V39" s="42">
        <f t="shared" si="14"/>
        <v>0.03</v>
      </c>
      <c r="W39" s="42">
        <f t="shared" si="14"/>
        <v>0.03</v>
      </c>
      <c r="X39" s="42">
        <f t="shared" si="14"/>
        <v>0.03</v>
      </c>
      <c r="Y39" s="42">
        <f t="shared" si="14"/>
        <v>0.03</v>
      </c>
      <c r="Z39" s="42">
        <f t="shared" si="14"/>
        <v>0.03</v>
      </c>
      <c r="AA39" s="42">
        <f t="shared" si="14"/>
        <v>0.03</v>
      </c>
      <c r="AB39" s="42">
        <f t="shared" si="14"/>
        <v>0.03</v>
      </c>
      <c r="AC39" s="42">
        <f t="shared" si="14"/>
        <v>0.03</v>
      </c>
      <c r="AD39" s="42">
        <f t="shared" si="14"/>
        <v>0.03</v>
      </c>
      <c r="AE39" s="42">
        <f t="shared" si="14"/>
        <v>0.03</v>
      </c>
      <c r="AF39" s="42">
        <f t="shared" si="14"/>
        <v>0.03</v>
      </c>
      <c r="AG39" s="42">
        <f t="shared" si="14"/>
        <v>0.03</v>
      </c>
      <c r="AH39" s="42">
        <f t="shared" si="14"/>
        <v>0.03</v>
      </c>
      <c r="AI39" s="42">
        <f t="shared" si="14"/>
        <v>0.03</v>
      </c>
      <c r="AJ39" s="42">
        <f t="shared" si="14"/>
        <v>0.03</v>
      </c>
      <c r="AK39" s="42">
        <f t="shared" si="14"/>
        <v>0.03</v>
      </c>
      <c r="AL39" s="42">
        <f t="shared" si="14"/>
        <v>0.03</v>
      </c>
      <c r="AM39" s="42">
        <f t="shared" si="14"/>
        <v>0.03</v>
      </c>
      <c r="AN39" s="42">
        <f t="shared" si="14"/>
        <v>0.03</v>
      </c>
      <c r="AO39" s="42">
        <f t="shared" si="14"/>
        <v>0.03</v>
      </c>
      <c r="AP39" s="43">
        <f t="shared" si="14"/>
        <v>0.03</v>
      </c>
    </row>
    <row r="40" spans="2:42" ht="15">
      <c r="B40" s="7"/>
      <c r="C40" s="36"/>
      <c r="D40" s="37"/>
      <c r="E40" s="46" t="s">
        <v>22</v>
      </c>
      <c r="F40" s="47"/>
      <c r="G40" s="48">
        <f>IF(G39&gt;G38,G39,IF(G37&lt;G38,G37,G38))</f>
        <v>0.032</v>
      </c>
      <c r="H40" s="48">
        <f aca="true" t="shared" si="15" ref="H40:AP40">IF(H39&gt;H38,H39,IF(H37&lt;H38,H37,H38))</f>
        <v>0.0328</v>
      </c>
      <c r="I40" s="48">
        <f t="shared" si="15"/>
        <v>0.033600000000000005</v>
      </c>
      <c r="J40" s="48">
        <f t="shared" si="15"/>
        <v>0.03440000000000001</v>
      </c>
      <c r="K40" s="48">
        <f t="shared" si="15"/>
        <v>0.03520000000000001</v>
      </c>
      <c r="L40" s="48">
        <f t="shared" si="15"/>
        <v>0.03600000000000001</v>
      </c>
      <c r="M40" s="48">
        <f t="shared" si="15"/>
        <v>0.03680000000000001</v>
      </c>
      <c r="N40" s="48">
        <f t="shared" si="15"/>
        <v>0.037600000000000015</v>
      </c>
      <c r="O40" s="48">
        <f t="shared" si="15"/>
        <v>0.03840000000000002</v>
      </c>
      <c r="P40" s="48">
        <f t="shared" si="15"/>
        <v>0.03920000000000002</v>
      </c>
      <c r="Q40" s="48">
        <f t="shared" si="15"/>
        <v>0.04000000000000002</v>
      </c>
      <c r="R40" s="48">
        <f t="shared" si="15"/>
        <v>0.040800000000000024</v>
      </c>
      <c r="S40" s="48">
        <f t="shared" si="15"/>
        <v>0.041600000000000026</v>
      </c>
      <c r="T40" s="48">
        <f t="shared" si="15"/>
        <v>0.04240000000000003</v>
      </c>
      <c r="U40" s="48">
        <f t="shared" si="15"/>
        <v>0.04320000000000003</v>
      </c>
      <c r="V40" s="48">
        <f t="shared" si="15"/>
        <v>0.04400000000000003</v>
      </c>
      <c r="W40" s="48">
        <f t="shared" si="15"/>
        <v>0.044800000000000034</v>
      </c>
      <c r="X40" s="48">
        <f t="shared" si="15"/>
        <v>0.045600000000000036</v>
      </c>
      <c r="Y40" s="48">
        <f t="shared" si="15"/>
        <v>0.04640000000000004</v>
      </c>
      <c r="Z40" s="48">
        <f t="shared" si="15"/>
        <v>0.04720000000000004</v>
      </c>
      <c r="AA40" s="48">
        <f t="shared" si="15"/>
        <v>0.04800000000000004</v>
      </c>
      <c r="AB40" s="48">
        <f t="shared" si="15"/>
        <v>0.048800000000000045</v>
      </c>
      <c r="AC40" s="48">
        <f t="shared" si="15"/>
        <v>0.04960000000000005</v>
      </c>
      <c r="AD40" s="48">
        <f t="shared" si="15"/>
        <v>0.05</v>
      </c>
      <c r="AE40" s="48">
        <f t="shared" si="15"/>
        <v>0.05</v>
      </c>
      <c r="AF40" s="48">
        <f t="shared" si="15"/>
        <v>0.05</v>
      </c>
      <c r="AG40" s="48">
        <f t="shared" si="15"/>
        <v>0.05</v>
      </c>
      <c r="AH40" s="48">
        <f t="shared" si="15"/>
        <v>0.05</v>
      </c>
      <c r="AI40" s="48">
        <f t="shared" si="15"/>
        <v>0.05</v>
      </c>
      <c r="AJ40" s="48">
        <f t="shared" si="15"/>
        <v>0.05</v>
      </c>
      <c r="AK40" s="48">
        <f t="shared" si="15"/>
        <v>0.05</v>
      </c>
      <c r="AL40" s="48">
        <f t="shared" si="15"/>
        <v>0.05</v>
      </c>
      <c r="AM40" s="48">
        <f t="shared" si="15"/>
        <v>0.05</v>
      </c>
      <c r="AN40" s="48">
        <f t="shared" si="15"/>
        <v>0.05</v>
      </c>
      <c r="AO40" s="48">
        <f t="shared" si="15"/>
        <v>0.05</v>
      </c>
      <c r="AP40" s="49">
        <f t="shared" si="15"/>
        <v>0.05</v>
      </c>
    </row>
    <row r="41" spans="2:42" ht="15">
      <c r="B41" s="5"/>
      <c r="C41" s="34"/>
      <c r="D41" s="35"/>
      <c r="E41" s="12"/>
      <c r="F41" s="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41"/>
    </row>
    <row r="42" spans="2:42" ht="15">
      <c r="B42" s="5" t="s">
        <v>23</v>
      </c>
      <c r="C42" s="50">
        <f>SUM(G42:AP42)</f>
        <v>1327235.3233616126</v>
      </c>
      <c r="D42" s="42">
        <f>C42/F23</f>
        <v>0.042104733682321635</v>
      </c>
      <c r="E42" s="12" t="s">
        <v>20</v>
      </c>
      <c r="F42" s="6"/>
      <c r="G42" s="21">
        <f>IF(G21&gt;0,G35*G40/12,0)</f>
        <v>0</v>
      </c>
      <c r="H42" s="21">
        <f aca="true" t="shared" si="16" ref="H42:AP42">IF(H21&gt;0,H35*H40/12,0)</f>
        <v>0</v>
      </c>
      <c r="I42" s="21">
        <f t="shared" si="16"/>
        <v>0</v>
      </c>
      <c r="J42" s="21">
        <f t="shared" si="16"/>
        <v>0</v>
      </c>
      <c r="K42" s="21">
        <f t="shared" si="16"/>
        <v>0</v>
      </c>
      <c r="L42" s="21">
        <f t="shared" si="16"/>
        <v>0</v>
      </c>
      <c r="M42" s="21">
        <f t="shared" si="16"/>
        <v>0</v>
      </c>
      <c r="N42" s="21">
        <f t="shared" si="16"/>
        <v>0</v>
      </c>
      <c r="O42" s="21">
        <f>IF(O21&gt;0,O35*O40/12,0)</f>
        <v>7022.9586703476525</v>
      </c>
      <c r="P42" s="21">
        <f t="shared" si="16"/>
        <v>17363.061181339344</v>
      </c>
      <c r="Q42" s="21">
        <f t="shared" si="16"/>
        <v>29082.705573815136</v>
      </c>
      <c r="R42" s="21">
        <f t="shared" si="16"/>
        <v>40274.22365413495</v>
      </c>
      <c r="S42" s="21">
        <f t="shared" si="16"/>
        <v>49366.30061599082</v>
      </c>
      <c r="T42" s="21">
        <f t="shared" si="16"/>
        <v>55785.37064970367</v>
      </c>
      <c r="U42" s="21">
        <f t="shared" si="16"/>
        <v>59909.761454871856</v>
      </c>
      <c r="V42" s="21">
        <f t="shared" si="16"/>
        <v>62542.079922946374</v>
      </c>
      <c r="W42" s="21">
        <f t="shared" si="16"/>
        <v>64409.99111512306</v>
      </c>
      <c r="X42" s="21">
        <f t="shared" si="16"/>
        <v>65965.56217467065</v>
      </c>
      <c r="Y42" s="21">
        <f t="shared" si="16"/>
        <v>67421.27838233863</v>
      </c>
      <c r="Z42" s="21">
        <f t="shared" si="16"/>
        <v>68855.70276326519</v>
      </c>
      <c r="AA42" s="21">
        <f t="shared" si="16"/>
        <v>70292.13793103454</v>
      </c>
      <c r="AB42" s="21">
        <f t="shared" si="16"/>
        <v>71735.95325670503</v>
      </c>
      <c r="AC42" s="21">
        <f t="shared" si="16"/>
        <v>73188.69578544066</v>
      </c>
      <c r="AD42" s="21">
        <f t="shared" si="16"/>
        <v>74057.90229885057</v>
      </c>
      <c r="AE42" s="21">
        <f t="shared" si="16"/>
        <v>74336.877394636</v>
      </c>
      <c r="AF42" s="21">
        <f t="shared" si="16"/>
        <v>74615.85249042146</v>
      </c>
      <c r="AG42" s="21">
        <f t="shared" si="16"/>
        <v>74894.82758620688</v>
      </c>
      <c r="AH42" s="21">
        <f t="shared" si="16"/>
        <v>75173.80268199234</v>
      </c>
      <c r="AI42" s="21">
        <f t="shared" si="16"/>
        <v>75452.77777777777</v>
      </c>
      <c r="AJ42" s="21">
        <f t="shared" si="16"/>
        <v>75487.49999999999</v>
      </c>
      <c r="AK42" s="21">
        <f t="shared" si="16"/>
        <v>0</v>
      </c>
      <c r="AL42" s="21">
        <f t="shared" si="16"/>
        <v>0</v>
      </c>
      <c r="AM42" s="21">
        <f t="shared" si="16"/>
        <v>0</v>
      </c>
      <c r="AN42" s="21">
        <f t="shared" si="16"/>
        <v>0</v>
      </c>
      <c r="AO42" s="21">
        <f t="shared" si="16"/>
        <v>0</v>
      </c>
      <c r="AP42" s="22">
        <f t="shared" si="16"/>
        <v>0</v>
      </c>
    </row>
    <row r="43" spans="2:42" ht="15">
      <c r="B43" s="7"/>
      <c r="C43" s="36"/>
      <c r="D43" s="37"/>
      <c r="E43" s="51"/>
      <c r="F43" s="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52"/>
    </row>
    <row r="44" spans="2:42" ht="15">
      <c r="B44" s="53" t="s">
        <v>25</v>
      </c>
      <c r="C44" s="54">
        <f>SUM(C42,C32)</f>
        <v>19444235.323361613</v>
      </c>
      <c r="D44" s="74">
        <f>D42+D32</f>
        <v>0.6168418934729285</v>
      </c>
      <c r="E44" s="51"/>
      <c r="F44" s="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52"/>
    </row>
    <row r="45" spans="3:42" ht="15">
      <c r="C45" s="16"/>
      <c r="D45" s="15"/>
      <c r="E45" s="11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3:42" ht="15" hidden="1">
      <c r="C46" s="16"/>
      <c r="D46" s="15"/>
      <c r="E46" s="11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3:42" ht="15" hidden="1">
      <c r="C47" s="16"/>
      <c r="D47" s="15"/>
      <c r="E47" s="11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6:42" ht="15" hidden="1">
      <c r="F48" s="2">
        <v>0</v>
      </c>
      <c r="G48" s="2" t="e">
        <f>IF(G$20=#REF!,1,0)+IF(G$20&gt;#REF!,F48+1,0)</f>
        <v>#REF!</v>
      </c>
      <c r="H48" s="2" t="e">
        <f>IF(H$20=#REF!,1,0)+IF(H$20&gt;#REF!,G48+1,0)</f>
        <v>#REF!</v>
      </c>
      <c r="I48" s="2" t="e">
        <f>IF(I$20=#REF!,1,0)+IF(I$20&gt;#REF!,H48+1,0)</f>
        <v>#REF!</v>
      </c>
      <c r="J48" s="2" t="e">
        <f>IF(J$20=#REF!,1,0)+IF(J$20&gt;#REF!,I48+1,0)</f>
        <v>#REF!</v>
      </c>
      <c r="K48" s="2" t="e">
        <f>IF(K$20=#REF!,1,0)+IF(K$20&gt;#REF!,J48+1,0)</f>
        <v>#REF!</v>
      </c>
      <c r="L48" s="2" t="e">
        <f>IF(L$20=#REF!,1,0)+IF(L$20&gt;#REF!,K48+1,0)</f>
        <v>#REF!</v>
      </c>
      <c r="M48" s="2" t="e">
        <f>IF(M$20=#REF!,1,0)+IF(M$20&gt;#REF!,L48+1,0)</f>
        <v>#REF!</v>
      </c>
      <c r="N48" s="2" t="e">
        <f>IF(N$20=#REF!,1,0)+IF(N$20&gt;#REF!,M48+1,0)</f>
        <v>#REF!</v>
      </c>
      <c r="O48" s="2" t="e">
        <f>IF(O$20=#REF!,1,0)+IF(O$20&gt;#REF!,N48+1,0)</f>
        <v>#REF!</v>
      </c>
      <c r="P48" s="2" t="e">
        <f>IF(P$20=#REF!,1,0)+IF(P$20&gt;#REF!,O48+1,0)</f>
        <v>#REF!</v>
      </c>
      <c r="Q48" s="2" t="e">
        <f>IF(Q$20=#REF!,1,0)+IF(Q$20&gt;#REF!,P48+1,0)</f>
        <v>#REF!</v>
      </c>
      <c r="R48" s="2" t="e">
        <f>IF(R$20=#REF!,1,0)+IF(R$20&gt;#REF!,Q48+1,0)</f>
        <v>#REF!</v>
      </c>
      <c r="S48" s="2" t="e">
        <f>IF(S$20=#REF!,1,0)+IF(S$20&gt;#REF!,R48+1,0)</f>
        <v>#REF!</v>
      </c>
      <c r="T48" s="2" t="e">
        <f>IF(T$20=#REF!,1,0)+IF(T$20&gt;#REF!,S48+1,0)</f>
        <v>#REF!</v>
      </c>
      <c r="U48" s="2" t="e">
        <f>IF(U$20=#REF!,1,0)+IF(U$20&gt;#REF!,T48+1,0)</f>
        <v>#REF!</v>
      </c>
      <c r="V48" s="2" t="e">
        <f>IF(V$20=#REF!,1,0)+IF(V$20&gt;#REF!,U48+1,0)</f>
        <v>#REF!</v>
      </c>
      <c r="W48" s="2" t="e">
        <f>IF(W$20=#REF!,1,0)+IF(W$20&gt;#REF!,V48+1,0)</f>
        <v>#REF!</v>
      </c>
      <c r="X48" s="2" t="e">
        <f>IF(X$20=#REF!,1,0)+IF(X$20&gt;#REF!,W48+1,0)</f>
        <v>#REF!</v>
      </c>
      <c r="Y48" s="2" t="e">
        <f>IF(Y$20=#REF!,1,0)+IF(Y$20&gt;#REF!,X48+1,0)</f>
        <v>#REF!</v>
      </c>
      <c r="Z48" s="2" t="e">
        <f>IF(Z$20=#REF!,1,0)+IF(Z$20&gt;#REF!,Y48+1,0)</f>
        <v>#REF!</v>
      </c>
      <c r="AA48" s="2" t="e">
        <f>IF(AA$20=#REF!,1,0)+IF(AA$20&gt;#REF!,Z48+1,0)</f>
        <v>#REF!</v>
      </c>
      <c r="AB48" s="2" t="e">
        <f>IF(AB$20=#REF!,1,0)+IF(AB$20&gt;#REF!,AA48+1,0)</f>
        <v>#REF!</v>
      </c>
      <c r="AC48" s="2" t="e">
        <f>IF(AC$20=#REF!,1,0)+IF(AC$20&gt;#REF!,AB48+1,0)</f>
        <v>#REF!</v>
      </c>
      <c r="AD48" s="2" t="e">
        <f>IF(AD$20=#REF!,1,0)+IF(AD$20&gt;#REF!,AC48+1,0)</f>
        <v>#REF!</v>
      </c>
      <c r="AE48" s="2" t="e">
        <f>IF(AE$20=#REF!,1,0)+IF(AE$20&gt;#REF!,AD48+1,0)</f>
        <v>#REF!</v>
      </c>
      <c r="AF48" s="2" t="e">
        <f>IF(AF$20=#REF!,1,0)+IF(AF$20&gt;#REF!,AE48+1,0)</f>
        <v>#REF!</v>
      </c>
      <c r="AG48" s="2" t="e">
        <f>IF(AG$20=#REF!,1,0)+IF(AG$20&gt;#REF!,AF48+1,0)</f>
        <v>#REF!</v>
      </c>
      <c r="AH48" s="2" t="e">
        <f>IF(AH$20=#REF!,1,0)+IF(AH$20&gt;#REF!,AG48+1,0)</f>
        <v>#REF!</v>
      </c>
      <c r="AI48" s="2" t="e">
        <f>IF(AI$20=#REF!,1,0)+IF(AI$20&gt;#REF!,AH48+1,0)</f>
        <v>#REF!</v>
      </c>
      <c r="AJ48" s="2" t="e">
        <f>IF(AJ$20=#REF!,1,0)+IF(AJ$20&gt;#REF!,AI48+1,0)</f>
        <v>#REF!</v>
      </c>
      <c r="AK48" s="2" t="e">
        <f>IF(AK$20=#REF!,1,0)+IF(AK$20&gt;#REF!,AJ48+1,0)</f>
        <v>#REF!</v>
      </c>
      <c r="AL48" s="2" t="e">
        <f>IF(AL$20=#REF!,1,0)+IF(AL$20&gt;#REF!,AK48+1,0)</f>
        <v>#REF!</v>
      </c>
      <c r="AM48" s="2" t="e">
        <f>IF(AM$20=#REF!,1,0)+IF(AM$20&gt;#REF!,AL48+1,0)</f>
        <v>#REF!</v>
      </c>
      <c r="AN48" s="2" t="e">
        <f>IF(AN$20=#REF!,1,0)+IF(AN$20&gt;#REF!,AM48+1,0)</f>
        <v>#REF!</v>
      </c>
      <c r="AO48" s="2" t="e">
        <f>IF(AO$20=#REF!,1,0)+IF(AO$20&gt;#REF!,AN48+1,0)</f>
        <v>#REF!</v>
      </c>
      <c r="AP48" s="2" t="e">
        <f>IF(AP$20=#REF!,1,0)+IF(AP$20&gt;#REF!,AO48+1,0)</f>
        <v>#REF!</v>
      </c>
    </row>
    <row r="49" spans="6:42" ht="15" hidden="1">
      <c r="F49" s="2">
        <v>0</v>
      </c>
      <c r="G49" s="2" t="e">
        <f>IF(G$20=#REF!,1,0)+IF(G$20&gt;#REF!,F49+1,0)</f>
        <v>#REF!</v>
      </c>
      <c r="H49" s="2" t="e">
        <f>IF(H$20=#REF!,1,0)+IF(H$20&gt;#REF!,G49+1,0)</f>
        <v>#REF!</v>
      </c>
      <c r="I49" s="2" t="e">
        <f>IF(I$20=#REF!,1,0)+IF(I$20&gt;#REF!,H49+1,0)</f>
        <v>#REF!</v>
      </c>
      <c r="J49" s="2" t="e">
        <f>IF(J$20=#REF!,1,0)+IF(J$20&gt;#REF!,I49+1,0)</f>
        <v>#REF!</v>
      </c>
      <c r="K49" s="2" t="e">
        <f>IF(K$20=#REF!,1,0)+IF(K$20&gt;#REF!,J49+1,0)</f>
        <v>#REF!</v>
      </c>
      <c r="L49" s="2" t="e">
        <f>IF(L$20=#REF!,1,0)+IF(L$20&gt;#REF!,K49+1,0)</f>
        <v>#REF!</v>
      </c>
      <c r="M49" s="2" t="e">
        <f>IF(M$20=#REF!,1,0)+IF(M$20&gt;#REF!,L49+1,0)</f>
        <v>#REF!</v>
      </c>
      <c r="N49" s="2" t="e">
        <f>IF(N$20=#REF!,1,0)+IF(N$20&gt;#REF!,M49+1,0)</f>
        <v>#REF!</v>
      </c>
      <c r="O49" s="2" t="e">
        <f>IF(O$20=#REF!,1,0)+IF(O$20&gt;#REF!,N49+1,0)</f>
        <v>#REF!</v>
      </c>
      <c r="P49" s="2" t="e">
        <f>IF(P$20=#REF!,1,0)+IF(P$20&gt;#REF!,O49+1,0)</f>
        <v>#REF!</v>
      </c>
      <c r="Q49" s="2" t="e">
        <f>IF(Q$20=#REF!,1,0)+IF(Q$20&gt;#REF!,P49+1,0)</f>
        <v>#REF!</v>
      </c>
      <c r="R49" s="2" t="e">
        <f>IF(R$20=#REF!,1,0)+IF(R$20&gt;#REF!,Q49+1,0)</f>
        <v>#REF!</v>
      </c>
      <c r="S49" s="2" t="e">
        <f>IF(S$20=#REF!,1,0)+IF(S$20&gt;#REF!,R49+1,0)</f>
        <v>#REF!</v>
      </c>
      <c r="T49" s="2" t="e">
        <f>IF(T$20=#REF!,1,0)+IF(T$20&gt;#REF!,S49+1,0)</f>
        <v>#REF!</v>
      </c>
      <c r="U49" s="2" t="e">
        <f>IF(U$20=#REF!,1,0)+IF(U$20&gt;#REF!,T49+1,0)</f>
        <v>#REF!</v>
      </c>
      <c r="V49" s="2" t="e">
        <f>IF(V$20=#REF!,1,0)+IF(V$20&gt;#REF!,U49+1,0)</f>
        <v>#REF!</v>
      </c>
      <c r="W49" s="2" t="e">
        <f>IF(W$20=#REF!,1,0)+IF(W$20&gt;#REF!,V49+1,0)</f>
        <v>#REF!</v>
      </c>
      <c r="X49" s="2" t="e">
        <f>IF(X$20=#REF!,1,0)+IF(X$20&gt;#REF!,W49+1,0)</f>
        <v>#REF!</v>
      </c>
      <c r="Y49" s="2" t="e">
        <f>IF(Y$20=#REF!,1,0)+IF(Y$20&gt;#REF!,X49+1,0)</f>
        <v>#REF!</v>
      </c>
      <c r="Z49" s="2" t="e">
        <f>IF(Z$20=#REF!,1,0)+IF(Z$20&gt;#REF!,Y49+1,0)</f>
        <v>#REF!</v>
      </c>
      <c r="AA49" s="2" t="e">
        <f>IF(AA$20=#REF!,1,0)+IF(AA$20&gt;#REF!,Z49+1,0)</f>
        <v>#REF!</v>
      </c>
      <c r="AB49" s="2" t="e">
        <f>IF(AB$20=#REF!,1,0)+IF(AB$20&gt;#REF!,AA49+1,0)</f>
        <v>#REF!</v>
      </c>
      <c r="AC49" s="2" t="e">
        <f>IF(AC$20=#REF!,1,0)+IF(AC$20&gt;#REF!,AB49+1,0)</f>
        <v>#REF!</v>
      </c>
      <c r="AD49" s="2" t="e">
        <f>IF(AD$20=#REF!,1,0)+IF(AD$20&gt;#REF!,AC49+1,0)</f>
        <v>#REF!</v>
      </c>
      <c r="AE49" s="2" t="e">
        <f>IF(AE$20=#REF!,1,0)+IF(AE$20&gt;#REF!,AD49+1,0)</f>
        <v>#REF!</v>
      </c>
      <c r="AF49" s="2" t="e">
        <f>IF(AF$20=#REF!,1,0)+IF(AF$20&gt;#REF!,AE49+1,0)</f>
        <v>#REF!</v>
      </c>
      <c r="AG49" s="2" t="e">
        <f>IF(AG$20=#REF!,1,0)+IF(AG$20&gt;#REF!,AF49+1,0)</f>
        <v>#REF!</v>
      </c>
      <c r="AH49" s="2" t="e">
        <f>IF(AH$20=#REF!,1,0)+IF(AH$20&gt;#REF!,AG49+1,0)</f>
        <v>#REF!</v>
      </c>
      <c r="AI49" s="2" t="e">
        <f>IF(AI$20=#REF!,1,0)+IF(AI$20&gt;#REF!,AH49+1,0)</f>
        <v>#REF!</v>
      </c>
      <c r="AJ49" s="2" t="e">
        <f>IF(AJ$20=#REF!,1,0)+IF(AJ$20&gt;#REF!,AI49+1,0)</f>
        <v>#REF!</v>
      </c>
      <c r="AK49" s="2" t="e">
        <f>IF(AK$20=#REF!,1,0)+IF(AK$20&gt;#REF!,AJ49+1,0)</f>
        <v>#REF!</v>
      </c>
      <c r="AL49" s="2" t="e">
        <f>IF(AL$20=#REF!,1,0)+IF(AL$20&gt;#REF!,AK49+1,0)</f>
        <v>#REF!</v>
      </c>
      <c r="AM49" s="2" t="e">
        <f>IF(AM$20=#REF!,1,0)+IF(AM$20&gt;#REF!,AL49+1,0)</f>
        <v>#REF!</v>
      </c>
      <c r="AN49" s="2" t="e">
        <f>IF(AN$20=#REF!,1,0)+IF(AN$20&gt;#REF!,AM49+1,0)</f>
        <v>#REF!</v>
      </c>
      <c r="AO49" s="2" t="e">
        <f>IF(AO$20=#REF!,1,0)+IF(AO$20&gt;#REF!,AN49+1,0)</f>
        <v>#REF!</v>
      </c>
      <c r="AP49" s="2" t="e">
        <f>IF(AP$20=#REF!,1,0)+IF(AP$20&gt;#REF!,AO49+1,0)</f>
        <v>#REF!</v>
      </c>
    </row>
    <row r="50" spans="6:42" ht="15" hidden="1">
      <c r="F50" s="2">
        <v>0</v>
      </c>
      <c r="G50" s="2" t="e">
        <f>IF(G$20=#REF!,1,0)+IF(G$20&gt;#REF!,F50+1,0)</f>
        <v>#REF!</v>
      </c>
      <c r="H50" s="2" t="e">
        <f>IF(H$20=#REF!,1,0)+IF(H$20&gt;#REF!,G50+1,0)</f>
        <v>#REF!</v>
      </c>
      <c r="I50" s="2" t="e">
        <f>IF(I$20=#REF!,1,0)+IF(I$20&gt;#REF!,H50+1,0)</f>
        <v>#REF!</v>
      </c>
      <c r="J50" s="2" t="e">
        <f>IF(J$20=#REF!,1,0)+IF(J$20&gt;#REF!,I50+1,0)</f>
        <v>#REF!</v>
      </c>
      <c r="K50" s="2" t="e">
        <f>IF(K$20=#REF!,1,0)+IF(K$20&gt;#REF!,J50+1,0)</f>
        <v>#REF!</v>
      </c>
      <c r="L50" s="2" t="e">
        <f>IF(L$20=#REF!,1,0)+IF(L$20&gt;#REF!,K50+1,0)</f>
        <v>#REF!</v>
      </c>
      <c r="M50" s="2" t="e">
        <f>IF(M$20=#REF!,1,0)+IF(M$20&gt;#REF!,L50+1,0)</f>
        <v>#REF!</v>
      </c>
      <c r="N50" s="2" t="e">
        <f>IF(N$20=#REF!,1,0)+IF(N$20&gt;#REF!,M50+1,0)</f>
        <v>#REF!</v>
      </c>
      <c r="O50" s="2" t="e">
        <f>IF(O$20=#REF!,1,0)+IF(O$20&gt;#REF!,N50+1,0)</f>
        <v>#REF!</v>
      </c>
      <c r="P50" s="2" t="e">
        <f>IF(P$20=#REF!,1,0)+IF(P$20&gt;#REF!,O50+1,0)</f>
        <v>#REF!</v>
      </c>
      <c r="Q50" s="2" t="e">
        <f>IF(Q$20=#REF!,1,0)+IF(Q$20&gt;#REF!,P50+1,0)</f>
        <v>#REF!</v>
      </c>
      <c r="R50" s="2" t="e">
        <f>IF(R$20=#REF!,1,0)+IF(R$20&gt;#REF!,Q50+1,0)</f>
        <v>#REF!</v>
      </c>
      <c r="S50" s="2" t="e">
        <f>IF(S$20=#REF!,1,0)+IF(S$20&gt;#REF!,R50+1,0)</f>
        <v>#REF!</v>
      </c>
      <c r="T50" s="2" t="e">
        <f>IF(T$20=#REF!,1,0)+IF(T$20&gt;#REF!,S50+1,0)</f>
        <v>#REF!</v>
      </c>
      <c r="U50" s="2" t="e">
        <f>IF(U$20=#REF!,1,0)+IF(U$20&gt;#REF!,T50+1,0)</f>
        <v>#REF!</v>
      </c>
      <c r="V50" s="2" t="e">
        <f>IF(V$20=#REF!,1,0)+IF(V$20&gt;#REF!,U50+1,0)</f>
        <v>#REF!</v>
      </c>
      <c r="W50" s="2" t="e">
        <f>IF(W$20=#REF!,1,0)+IF(W$20&gt;#REF!,V50+1,0)</f>
        <v>#REF!</v>
      </c>
      <c r="X50" s="2" t="e">
        <f>IF(X$20=#REF!,1,0)+IF(X$20&gt;#REF!,W50+1,0)</f>
        <v>#REF!</v>
      </c>
      <c r="Y50" s="2" t="e">
        <f>IF(Y$20=#REF!,1,0)+IF(Y$20&gt;#REF!,X50+1,0)</f>
        <v>#REF!</v>
      </c>
      <c r="Z50" s="2" t="e">
        <f>IF(Z$20=#REF!,1,0)+IF(Z$20&gt;#REF!,Y50+1,0)</f>
        <v>#REF!</v>
      </c>
      <c r="AA50" s="2" t="e">
        <f>IF(AA$20=#REF!,1,0)+IF(AA$20&gt;#REF!,Z50+1,0)</f>
        <v>#REF!</v>
      </c>
      <c r="AB50" s="2" t="e">
        <f>IF(AB$20=#REF!,1,0)+IF(AB$20&gt;#REF!,AA50+1,0)</f>
        <v>#REF!</v>
      </c>
      <c r="AC50" s="2" t="e">
        <f>IF(AC$20=#REF!,1,0)+IF(AC$20&gt;#REF!,AB50+1,0)</f>
        <v>#REF!</v>
      </c>
      <c r="AD50" s="2" t="e">
        <f>IF(AD$20=#REF!,1,0)+IF(AD$20&gt;#REF!,AC50+1,0)</f>
        <v>#REF!</v>
      </c>
      <c r="AE50" s="2" t="e">
        <f>IF(AE$20=#REF!,1,0)+IF(AE$20&gt;#REF!,AD50+1,0)</f>
        <v>#REF!</v>
      </c>
      <c r="AF50" s="2" t="e">
        <f>IF(AF$20=#REF!,1,0)+IF(AF$20&gt;#REF!,AE50+1,0)</f>
        <v>#REF!</v>
      </c>
      <c r="AG50" s="2" t="e">
        <f>IF(AG$20=#REF!,1,0)+IF(AG$20&gt;#REF!,AF50+1,0)</f>
        <v>#REF!</v>
      </c>
      <c r="AH50" s="2" t="e">
        <f>IF(AH$20=#REF!,1,0)+IF(AH$20&gt;#REF!,AG50+1,0)</f>
        <v>#REF!</v>
      </c>
      <c r="AI50" s="2" t="e">
        <f>IF(AI$20=#REF!,1,0)+IF(AI$20&gt;#REF!,AH50+1,0)</f>
        <v>#REF!</v>
      </c>
      <c r="AJ50" s="2" t="e">
        <f>IF(AJ$20=#REF!,1,0)+IF(AJ$20&gt;#REF!,AI50+1,0)</f>
        <v>#REF!</v>
      </c>
      <c r="AK50" s="2" t="e">
        <f>IF(AK$20=#REF!,1,0)+IF(AK$20&gt;#REF!,AJ50+1,0)</f>
        <v>#REF!</v>
      </c>
      <c r="AL50" s="2" t="e">
        <f>IF(AL$20=#REF!,1,0)+IF(AL$20&gt;#REF!,AK50+1,0)</f>
        <v>#REF!</v>
      </c>
      <c r="AM50" s="2" t="e">
        <f>IF(AM$20=#REF!,1,0)+IF(AM$20&gt;#REF!,AL50+1,0)</f>
        <v>#REF!</v>
      </c>
      <c r="AN50" s="2" t="e">
        <f>IF(AN$20=#REF!,1,0)+IF(AN$20&gt;#REF!,AM50+1,0)</f>
        <v>#REF!</v>
      </c>
      <c r="AO50" s="2" t="e">
        <f>IF(AO$20=#REF!,1,0)+IF(AO$20&gt;#REF!,AN50+1,0)</f>
        <v>#REF!</v>
      </c>
      <c r="AP50" s="2" t="e">
        <f>IF(AP$20=#REF!,1,0)+IF(AP$20&gt;#REF!,AO50+1,0)</f>
        <v>#REF!</v>
      </c>
    </row>
    <row r="51" spans="6:42" ht="15" hidden="1">
      <c r="F51" s="2">
        <v>0</v>
      </c>
      <c r="G51" s="2" t="e">
        <f>IF(G$20=#REF!,1,0)+IF(G$20&gt;#REF!,F51+1,0)</f>
        <v>#REF!</v>
      </c>
      <c r="H51" s="2" t="e">
        <f>IF(H$20=#REF!,1,0)+IF(H$20&gt;#REF!,G51+1,0)</f>
        <v>#REF!</v>
      </c>
      <c r="I51" s="2" t="e">
        <f>IF(I$20=#REF!,1,0)+IF(I$20&gt;#REF!,H51+1,0)</f>
        <v>#REF!</v>
      </c>
      <c r="J51" s="2" t="e">
        <f>IF(J$20=#REF!,1,0)+IF(J$20&gt;#REF!,I51+1,0)</f>
        <v>#REF!</v>
      </c>
      <c r="K51" s="2" t="e">
        <f>IF(K$20=#REF!,1,0)+IF(K$20&gt;#REF!,J51+1,0)</f>
        <v>#REF!</v>
      </c>
      <c r="L51" s="2" t="e">
        <f>IF(L$20=#REF!,1,0)+IF(L$20&gt;#REF!,K51+1,0)</f>
        <v>#REF!</v>
      </c>
      <c r="M51" s="2" t="e">
        <f>IF(M$20=#REF!,1,0)+IF(M$20&gt;#REF!,L51+1,0)</f>
        <v>#REF!</v>
      </c>
      <c r="N51" s="2" t="e">
        <f>IF(N$20=#REF!,1,0)+IF(N$20&gt;#REF!,M51+1,0)</f>
        <v>#REF!</v>
      </c>
      <c r="O51" s="2" t="e">
        <f>IF(O$20=#REF!,1,0)+IF(O$20&gt;#REF!,N51+1,0)</f>
        <v>#REF!</v>
      </c>
      <c r="P51" s="2" t="e">
        <f>IF(P$20=#REF!,1,0)+IF(P$20&gt;#REF!,O51+1,0)</f>
        <v>#REF!</v>
      </c>
      <c r="Q51" s="2" t="e">
        <f>IF(Q$20=#REF!,1,0)+IF(Q$20&gt;#REF!,P51+1,0)</f>
        <v>#REF!</v>
      </c>
      <c r="R51" s="2" t="e">
        <f>IF(R$20=#REF!,1,0)+IF(R$20&gt;#REF!,Q51+1,0)</f>
        <v>#REF!</v>
      </c>
      <c r="S51" s="2" t="e">
        <f>IF(S$20=#REF!,1,0)+IF(S$20&gt;#REF!,R51+1,0)</f>
        <v>#REF!</v>
      </c>
      <c r="T51" s="2" t="e">
        <f>IF(T$20=#REF!,1,0)+IF(T$20&gt;#REF!,S51+1,0)</f>
        <v>#REF!</v>
      </c>
      <c r="U51" s="2" t="e">
        <f>IF(U$20=#REF!,1,0)+IF(U$20&gt;#REF!,T51+1,0)</f>
        <v>#REF!</v>
      </c>
      <c r="V51" s="2" t="e">
        <f>IF(V$20=#REF!,1,0)+IF(V$20&gt;#REF!,U51+1,0)</f>
        <v>#REF!</v>
      </c>
      <c r="W51" s="2" t="e">
        <f>IF(W$20=#REF!,1,0)+IF(W$20&gt;#REF!,V51+1,0)</f>
        <v>#REF!</v>
      </c>
      <c r="X51" s="2" t="e">
        <f>IF(X$20=#REF!,1,0)+IF(X$20&gt;#REF!,W51+1,0)</f>
        <v>#REF!</v>
      </c>
      <c r="Y51" s="2" t="e">
        <f>IF(Y$20=#REF!,1,0)+IF(Y$20&gt;#REF!,X51+1,0)</f>
        <v>#REF!</v>
      </c>
      <c r="Z51" s="2" t="e">
        <f>IF(Z$20=#REF!,1,0)+IF(Z$20&gt;#REF!,Y51+1,0)</f>
        <v>#REF!</v>
      </c>
      <c r="AA51" s="2" t="e">
        <f>IF(AA$20=#REF!,1,0)+IF(AA$20&gt;#REF!,Z51+1,0)</f>
        <v>#REF!</v>
      </c>
      <c r="AB51" s="2" t="e">
        <f>IF(AB$20=#REF!,1,0)+IF(AB$20&gt;#REF!,AA51+1,0)</f>
        <v>#REF!</v>
      </c>
      <c r="AC51" s="2" t="e">
        <f>IF(AC$20=#REF!,1,0)+IF(AC$20&gt;#REF!,AB51+1,0)</f>
        <v>#REF!</v>
      </c>
      <c r="AD51" s="2" t="e">
        <f>IF(AD$20=#REF!,1,0)+IF(AD$20&gt;#REF!,AC51+1,0)</f>
        <v>#REF!</v>
      </c>
      <c r="AE51" s="2" t="e">
        <f>IF(AE$20=#REF!,1,0)+IF(AE$20&gt;#REF!,AD51+1,0)</f>
        <v>#REF!</v>
      </c>
      <c r="AF51" s="2" t="e">
        <f>IF(AF$20=#REF!,1,0)+IF(AF$20&gt;#REF!,AE51+1,0)</f>
        <v>#REF!</v>
      </c>
      <c r="AG51" s="2" t="e">
        <f>IF(AG$20=#REF!,1,0)+IF(AG$20&gt;#REF!,AF51+1,0)</f>
        <v>#REF!</v>
      </c>
      <c r="AH51" s="2" t="e">
        <f>IF(AH$20=#REF!,1,0)+IF(AH$20&gt;#REF!,AG51+1,0)</f>
        <v>#REF!</v>
      </c>
      <c r="AI51" s="2" t="e">
        <f>IF(AI$20=#REF!,1,0)+IF(AI$20&gt;#REF!,AH51+1,0)</f>
        <v>#REF!</v>
      </c>
      <c r="AJ51" s="2" t="e">
        <f>IF(AJ$20=#REF!,1,0)+IF(AJ$20&gt;#REF!,AI51+1,0)</f>
        <v>#REF!</v>
      </c>
      <c r="AK51" s="2" t="e">
        <f>IF(AK$20=#REF!,1,0)+IF(AK$20&gt;#REF!,AJ51+1,0)</f>
        <v>#REF!</v>
      </c>
      <c r="AL51" s="2" t="e">
        <f>IF(AL$20=#REF!,1,0)+IF(AL$20&gt;#REF!,AK51+1,0)</f>
        <v>#REF!</v>
      </c>
      <c r="AM51" s="2" t="e">
        <f>IF(AM$20=#REF!,1,0)+IF(AM$20&gt;#REF!,AL51+1,0)</f>
        <v>#REF!</v>
      </c>
      <c r="AN51" s="2" t="e">
        <f>IF(AN$20=#REF!,1,0)+IF(AN$20&gt;#REF!,AM51+1,0)</f>
        <v>#REF!</v>
      </c>
      <c r="AO51" s="2" t="e">
        <f>IF(AO$20=#REF!,1,0)+IF(AO$20&gt;#REF!,AN51+1,0)</f>
        <v>#REF!</v>
      </c>
      <c r="AP51" s="2" t="e">
        <f>IF(AP$20=#REF!,1,0)+IF(AP$20&gt;#REF!,AO51+1,0)</f>
        <v>#REF!</v>
      </c>
    </row>
    <row r="52" spans="6:42" ht="15" hidden="1">
      <c r="F52" s="2">
        <v>0</v>
      </c>
      <c r="G52" s="2" t="e">
        <f>IF(G$20=#REF!,1,0)+IF(G$20&gt;#REF!,F52+1,0)</f>
        <v>#REF!</v>
      </c>
      <c r="H52" s="2" t="e">
        <f>IF(H$20=#REF!,1,0)+IF(H$20&gt;#REF!,G52+1,0)</f>
        <v>#REF!</v>
      </c>
      <c r="I52" s="2" t="e">
        <f>IF(I$20=#REF!,1,0)+IF(I$20&gt;#REF!,H52+1,0)</f>
        <v>#REF!</v>
      </c>
      <c r="J52" s="2" t="e">
        <f>IF(J$20=#REF!,1,0)+IF(J$20&gt;#REF!,I52+1,0)</f>
        <v>#REF!</v>
      </c>
      <c r="K52" s="2" t="e">
        <f>IF(K$20=#REF!,1,0)+IF(K$20&gt;#REF!,J52+1,0)</f>
        <v>#REF!</v>
      </c>
      <c r="L52" s="2" t="e">
        <f>IF(L$20=#REF!,1,0)+IF(L$20&gt;#REF!,K52+1,0)</f>
        <v>#REF!</v>
      </c>
      <c r="M52" s="2" t="e">
        <f>IF(M$20=#REF!,1,0)+IF(M$20&gt;#REF!,L52+1,0)</f>
        <v>#REF!</v>
      </c>
      <c r="N52" s="2" t="e">
        <f>IF(N$20=#REF!,1,0)+IF(N$20&gt;#REF!,M52+1,0)</f>
        <v>#REF!</v>
      </c>
      <c r="O52" s="2" t="e">
        <f>IF(O$20=#REF!,1,0)+IF(O$20&gt;#REF!,N52+1,0)</f>
        <v>#REF!</v>
      </c>
      <c r="P52" s="2" t="e">
        <f>IF(P$20=#REF!,1,0)+IF(P$20&gt;#REF!,O52+1,0)</f>
        <v>#REF!</v>
      </c>
      <c r="Q52" s="2" t="e">
        <f>IF(Q$20=#REF!,1,0)+IF(Q$20&gt;#REF!,P52+1,0)</f>
        <v>#REF!</v>
      </c>
      <c r="R52" s="2" t="e">
        <f>IF(R$20=#REF!,1,0)+IF(R$20&gt;#REF!,Q52+1,0)</f>
        <v>#REF!</v>
      </c>
      <c r="S52" s="2" t="e">
        <f>IF(S$20=#REF!,1,0)+IF(S$20&gt;#REF!,R52+1,0)</f>
        <v>#REF!</v>
      </c>
      <c r="T52" s="2" t="e">
        <f>IF(T$20=#REF!,1,0)+IF(T$20&gt;#REF!,S52+1,0)</f>
        <v>#REF!</v>
      </c>
      <c r="U52" s="2" t="e">
        <f>IF(U$20=#REF!,1,0)+IF(U$20&gt;#REF!,T52+1,0)</f>
        <v>#REF!</v>
      </c>
      <c r="V52" s="2" t="e">
        <f>IF(V$20=#REF!,1,0)+IF(V$20&gt;#REF!,U52+1,0)</f>
        <v>#REF!</v>
      </c>
      <c r="W52" s="2" t="e">
        <f>IF(W$20=#REF!,1,0)+IF(W$20&gt;#REF!,V52+1,0)</f>
        <v>#REF!</v>
      </c>
      <c r="X52" s="2" t="e">
        <f>IF(X$20=#REF!,1,0)+IF(X$20&gt;#REF!,W52+1,0)</f>
        <v>#REF!</v>
      </c>
      <c r="Y52" s="2" t="e">
        <f>IF(Y$20=#REF!,1,0)+IF(Y$20&gt;#REF!,X52+1,0)</f>
        <v>#REF!</v>
      </c>
      <c r="Z52" s="2" t="e">
        <f>IF(Z$20=#REF!,1,0)+IF(Z$20&gt;#REF!,Y52+1,0)</f>
        <v>#REF!</v>
      </c>
      <c r="AA52" s="2" t="e">
        <f>IF(AA$20=#REF!,1,0)+IF(AA$20&gt;#REF!,Z52+1,0)</f>
        <v>#REF!</v>
      </c>
      <c r="AB52" s="2" t="e">
        <f>IF(AB$20=#REF!,1,0)+IF(AB$20&gt;#REF!,AA52+1,0)</f>
        <v>#REF!</v>
      </c>
      <c r="AC52" s="2" t="e">
        <f>IF(AC$20=#REF!,1,0)+IF(AC$20&gt;#REF!,AB52+1,0)</f>
        <v>#REF!</v>
      </c>
      <c r="AD52" s="2" t="e">
        <f>IF(AD$20=#REF!,1,0)+IF(AD$20&gt;#REF!,AC52+1,0)</f>
        <v>#REF!</v>
      </c>
      <c r="AE52" s="2" t="e">
        <f>IF(AE$20=#REF!,1,0)+IF(AE$20&gt;#REF!,AD52+1,0)</f>
        <v>#REF!</v>
      </c>
      <c r="AF52" s="2" t="e">
        <f>IF(AF$20=#REF!,1,0)+IF(AF$20&gt;#REF!,AE52+1,0)</f>
        <v>#REF!</v>
      </c>
      <c r="AG52" s="2" t="e">
        <f>IF(AG$20=#REF!,1,0)+IF(AG$20&gt;#REF!,AF52+1,0)</f>
        <v>#REF!</v>
      </c>
      <c r="AH52" s="2" t="e">
        <f>IF(AH$20=#REF!,1,0)+IF(AH$20&gt;#REF!,AG52+1,0)</f>
        <v>#REF!</v>
      </c>
      <c r="AI52" s="2" t="e">
        <f>IF(AI$20=#REF!,1,0)+IF(AI$20&gt;#REF!,AH52+1,0)</f>
        <v>#REF!</v>
      </c>
      <c r="AJ52" s="2" t="e">
        <f>IF(AJ$20=#REF!,1,0)+IF(AJ$20&gt;#REF!,AI52+1,0)</f>
        <v>#REF!</v>
      </c>
      <c r="AK52" s="2" t="e">
        <f>IF(AK$20=#REF!,1,0)+IF(AK$20&gt;#REF!,AJ52+1,0)</f>
        <v>#REF!</v>
      </c>
      <c r="AL52" s="2" t="e">
        <f>IF(AL$20=#REF!,1,0)+IF(AL$20&gt;#REF!,AK52+1,0)</f>
        <v>#REF!</v>
      </c>
      <c r="AM52" s="2" t="e">
        <f>IF(AM$20=#REF!,1,0)+IF(AM$20&gt;#REF!,AL52+1,0)</f>
        <v>#REF!</v>
      </c>
      <c r="AN52" s="2" t="e">
        <f>IF(AN$20=#REF!,1,0)+IF(AN$20&gt;#REF!,AM52+1,0)</f>
        <v>#REF!</v>
      </c>
      <c r="AO52" s="2" t="e">
        <f>IF(AO$20=#REF!,1,0)+IF(AO$20&gt;#REF!,AN52+1,0)</f>
        <v>#REF!</v>
      </c>
      <c r="AP52" s="2" t="e">
        <f>IF(AP$20=#REF!,1,0)+IF(AP$20&gt;#REF!,AO52+1,0)</f>
        <v>#REF!</v>
      </c>
    </row>
    <row r="53" spans="6:42" ht="15" hidden="1">
      <c r="F53" s="2">
        <v>0</v>
      </c>
      <c r="G53" s="2" t="e">
        <f>IF(G$20=#REF!,1,0)+IF(G$20&gt;#REF!,F53+1,0)</f>
        <v>#REF!</v>
      </c>
      <c r="H53" s="2" t="e">
        <f>IF(H$20=#REF!,1,0)+IF(H$20&gt;#REF!,G53+1,0)</f>
        <v>#REF!</v>
      </c>
      <c r="I53" s="2" t="e">
        <f>IF(I$20=#REF!,1,0)+IF(I$20&gt;#REF!,H53+1,0)</f>
        <v>#REF!</v>
      </c>
      <c r="J53" s="2" t="e">
        <f>IF(J$20=#REF!,1,0)+IF(J$20&gt;#REF!,I53+1,0)</f>
        <v>#REF!</v>
      </c>
      <c r="K53" s="2" t="e">
        <f>IF(K$20=#REF!,1,0)+IF(K$20&gt;#REF!,J53+1,0)</f>
        <v>#REF!</v>
      </c>
      <c r="L53" s="2" t="e">
        <f>IF(L$20=#REF!,1,0)+IF(L$20&gt;#REF!,K53+1,0)</f>
        <v>#REF!</v>
      </c>
      <c r="M53" s="2" t="e">
        <f>IF(M$20=#REF!,1,0)+IF(M$20&gt;#REF!,L53+1,0)</f>
        <v>#REF!</v>
      </c>
      <c r="N53" s="2" t="e">
        <f>IF(N$20=#REF!,1,0)+IF(N$20&gt;#REF!,M53+1,0)</f>
        <v>#REF!</v>
      </c>
      <c r="O53" s="2" t="e">
        <f>IF(O$20=#REF!,1,0)+IF(O$20&gt;#REF!,N53+1,0)</f>
        <v>#REF!</v>
      </c>
      <c r="P53" s="2" t="e">
        <f>IF(P$20=#REF!,1,0)+IF(P$20&gt;#REF!,O53+1,0)</f>
        <v>#REF!</v>
      </c>
      <c r="Q53" s="2" t="e">
        <f>IF(Q$20=#REF!,1,0)+IF(Q$20&gt;#REF!,P53+1,0)</f>
        <v>#REF!</v>
      </c>
      <c r="R53" s="2" t="e">
        <f>IF(R$20=#REF!,1,0)+IF(R$20&gt;#REF!,Q53+1,0)</f>
        <v>#REF!</v>
      </c>
      <c r="S53" s="2" t="e">
        <f>IF(S$20=#REF!,1,0)+IF(S$20&gt;#REF!,R53+1,0)</f>
        <v>#REF!</v>
      </c>
      <c r="T53" s="2" t="e">
        <f>IF(T$20=#REF!,1,0)+IF(T$20&gt;#REF!,S53+1,0)</f>
        <v>#REF!</v>
      </c>
      <c r="U53" s="2" t="e">
        <f>IF(U$20=#REF!,1,0)+IF(U$20&gt;#REF!,T53+1,0)</f>
        <v>#REF!</v>
      </c>
      <c r="V53" s="2" t="e">
        <f>IF(V$20=#REF!,1,0)+IF(V$20&gt;#REF!,U53+1,0)</f>
        <v>#REF!</v>
      </c>
      <c r="W53" s="2" t="e">
        <f>IF(W$20=#REF!,1,0)+IF(W$20&gt;#REF!,V53+1,0)</f>
        <v>#REF!</v>
      </c>
      <c r="X53" s="2" t="e">
        <f>IF(X$20=#REF!,1,0)+IF(X$20&gt;#REF!,W53+1,0)</f>
        <v>#REF!</v>
      </c>
      <c r="Y53" s="2" t="e">
        <f>IF(Y$20=#REF!,1,0)+IF(Y$20&gt;#REF!,X53+1,0)</f>
        <v>#REF!</v>
      </c>
      <c r="Z53" s="2" t="e">
        <f>IF(Z$20=#REF!,1,0)+IF(Z$20&gt;#REF!,Y53+1,0)</f>
        <v>#REF!</v>
      </c>
      <c r="AA53" s="2" t="e">
        <f>IF(AA$20=#REF!,1,0)+IF(AA$20&gt;#REF!,Z53+1,0)</f>
        <v>#REF!</v>
      </c>
      <c r="AB53" s="2" t="e">
        <f>IF(AB$20=#REF!,1,0)+IF(AB$20&gt;#REF!,AA53+1,0)</f>
        <v>#REF!</v>
      </c>
      <c r="AC53" s="2" t="e">
        <f>IF(AC$20=#REF!,1,0)+IF(AC$20&gt;#REF!,AB53+1,0)</f>
        <v>#REF!</v>
      </c>
      <c r="AD53" s="2" t="e">
        <f>IF(AD$20=#REF!,1,0)+IF(AD$20&gt;#REF!,AC53+1,0)</f>
        <v>#REF!</v>
      </c>
      <c r="AE53" s="2" t="e">
        <f>IF(AE$20=#REF!,1,0)+IF(AE$20&gt;#REF!,AD53+1,0)</f>
        <v>#REF!</v>
      </c>
      <c r="AF53" s="2" t="e">
        <f>IF(AF$20=#REF!,1,0)+IF(AF$20&gt;#REF!,AE53+1,0)</f>
        <v>#REF!</v>
      </c>
      <c r="AG53" s="2" t="e">
        <f>IF(AG$20=#REF!,1,0)+IF(AG$20&gt;#REF!,AF53+1,0)</f>
        <v>#REF!</v>
      </c>
      <c r="AH53" s="2" t="e">
        <f>IF(AH$20=#REF!,1,0)+IF(AH$20&gt;#REF!,AG53+1,0)</f>
        <v>#REF!</v>
      </c>
      <c r="AI53" s="2" t="e">
        <f>IF(AI$20=#REF!,1,0)+IF(AI$20&gt;#REF!,AH53+1,0)</f>
        <v>#REF!</v>
      </c>
      <c r="AJ53" s="2" t="e">
        <f>IF(AJ$20=#REF!,1,0)+IF(AJ$20&gt;#REF!,AI53+1,0)</f>
        <v>#REF!</v>
      </c>
      <c r="AK53" s="2" t="e">
        <f>IF(AK$20=#REF!,1,0)+IF(AK$20&gt;#REF!,AJ53+1,0)</f>
        <v>#REF!</v>
      </c>
      <c r="AL53" s="2" t="e">
        <f>IF(AL$20=#REF!,1,0)+IF(AL$20&gt;#REF!,AK53+1,0)</f>
        <v>#REF!</v>
      </c>
      <c r="AM53" s="2" t="e">
        <f>IF(AM$20=#REF!,1,0)+IF(AM$20&gt;#REF!,AL53+1,0)</f>
        <v>#REF!</v>
      </c>
      <c r="AN53" s="2" t="e">
        <f>IF(AN$20=#REF!,1,0)+IF(AN$20&gt;#REF!,AM53+1,0)</f>
        <v>#REF!</v>
      </c>
      <c r="AO53" s="2" t="e">
        <f>IF(AO$20=#REF!,1,0)+IF(AO$20&gt;#REF!,AN53+1,0)</f>
        <v>#REF!</v>
      </c>
      <c r="AP53" s="2" t="e">
        <f>IF(AP$20=#REF!,1,0)+IF(AP$20&gt;#REF!,AO53+1,0)</f>
        <v>#REF!</v>
      </c>
    </row>
    <row r="54" spans="6:42" ht="15" hidden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6:42" ht="15" hidden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6:42" ht="15" hidden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6:42" ht="15" hidden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6:42" ht="15" hidden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6:42" ht="15" hidden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6:42" ht="15" hidden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6:42" ht="15" hidden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6:42" ht="15" hidden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6:42" ht="15" hidden="1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6:42" ht="15" hidden="1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6:42" ht="15" hidden="1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6:42" ht="15" hidden="1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6:42" ht="15" hidden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ht="15" hidden="1"/>
    <row r="69" ht="15" hidden="1"/>
    <row r="70" ht="15" hidden="1">
      <c r="A70" s="1" t="s">
        <v>3</v>
      </c>
    </row>
    <row r="71" spans="1:2" ht="15" hidden="1">
      <c r="A71" s="1" t="str">
        <f>"Steep ("&amp;B71&amp;")"</f>
        <v>Steep (9)</v>
      </c>
      <c r="B71" s="1">
        <v>9</v>
      </c>
    </row>
    <row r="72" spans="1:2" ht="15" hidden="1">
      <c r="A72" s="1" t="str">
        <f>"Moderately Steep ("&amp;B72&amp;")"</f>
        <v>Moderately Steep (7)</v>
      </c>
      <c r="B72" s="1">
        <v>7</v>
      </c>
    </row>
    <row r="73" spans="1:2" ht="15" hidden="1">
      <c r="A73" s="1" t="str">
        <f>"Moderate ("&amp;B73&amp;")"</f>
        <v>Moderate (5)</v>
      </c>
      <c r="B73" s="1">
        <v>5</v>
      </c>
    </row>
    <row r="74" spans="1:2" ht="15" hidden="1">
      <c r="A74" s="1" t="str">
        <f>"Moderately Flat("&amp;B74&amp;")"</f>
        <v>Moderately Flat(3)</v>
      </c>
      <c r="B74" s="1">
        <v>3</v>
      </c>
    </row>
    <row r="75" spans="1:2" ht="15" hidden="1">
      <c r="A75" s="1" t="str">
        <f>"Flat ("&amp;B75&amp;")"</f>
        <v>Flat (1)</v>
      </c>
      <c r="B75" s="1">
        <v>1</v>
      </c>
    </row>
    <row r="76" ht="15"/>
    <row r="77" ht="15"/>
    <row r="78" ht="15"/>
    <row r="79" ht="15"/>
    <row r="80" ht="15"/>
    <row r="81" ht="15"/>
  </sheetData>
  <sheetProtection/>
  <conditionalFormatting sqref="D21:D23">
    <cfRule type="expression" priority="107" dxfId="0" stopIfTrue="1">
      <formula>OR(TrueLTVDevCF!#REF!&lt;TrueLTVDevCF!#REF!,AND(TrueLTVDevCF!#REF!="",TrueLTVDevCF!#REF!&lt;&gt;""))</formula>
    </cfRule>
  </conditionalFormatting>
  <dataValidations count="1">
    <dataValidation type="list" allowBlank="1" showInputMessage="1" showErrorMessage="1" sqref="D21:D23">
      <formula1>$G$20:$AP$20</formula1>
    </dataValidation>
  </dataValidations>
  <hyperlinks>
    <hyperlink ref="H7" r:id="rId1" display="Video"/>
  </hyperlinks>
  <printOptions/>
  <pageMargins left="0.7" right="0.7" top="0.75" bottom="0.75" header="0.3" footer="0.3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Belasco</dc:creator>
  <cp:keywords/>
  <dc:description/>
  <cp:lastModifiedBy>Michael</cp:lastModifiedBy>
  <cp:lastPrinted>2017-01-30T03:13:29Z</cp:lastPrinted>
  <dcterms:created xsi:type="dcterms:W3CDTF">2017-01-22T04:25:36Z</dcterms:created>
  <dcterms:modified xsi:type="dcterms:W3CDTF">2017-01-30T03:25:22Z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