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drive\Spencer Google Drive\Adventures in CRE\ACRE Accelerator\A.CRE Accelerator Videos\8. Introduction to Partnership Returns\Excel Files\"/>
    </mc:Choice>
  </mc:AlternateContent>
  <xr:revisionPtr revIDLastSave="0" documentId="13_ncr:1_{C9489577-5068-4363-B424-EB3C0F281437}" xr6:coauthVersionLast="36" xr6:coauthVersionMax="36" xr10:uidLastSave="{00000000-0000-0000-0000-000000000000}"/>
  <bookViews>
    <workbookView xWindow="0" yWindow="0" windowWidth="28800" windowHeight="12225" xr2:uid="{589D7C5A-4518-4EB6-B166-DBB5F6B7C9B9}"/>
  </bookViews>
  <sheets>
    <sheet name="Catch Up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9" i="1" l="1"/>
  <c r="I13" i="1"/>
  <c r="J13" i="1" s="1"/>
  <c r="K13" i="1" s="1"/>
  <c r="L13" i="1" s="1"/>
  <c r="M13" i="1" s="1"/>
  <c r="N13" i="1" s="1"/>
  <c r="O13" i="1" s="1"/>
  <c r="P13" i="1" s="1"/>
  <c r="Q13" i="1" s="1"/>
  <c r="R13" i="1" s="1"/>
  <c r="I36" i="1"/>
  <c r="J36" i="1" s="1"/>
  <c r="K36" i="1" s="1"/>
  <c r="L36" i="1" s="1"/>
  <c r="M36" i="1" s="1"/>
  <c r="N36" i="1" s="1"/>
  <c r="O36" i="1" s="1"/>
  <c r="P36" i="1" s="1"/>
  <c r="Q36" i="1" s="1"/>
  <c r="R36" i="1" s="1"/>
  <c r="I30" i="1"/>
  <c r="J30" i="1" s="1"/>
  <c r="K30" i="1" s="1"/>
  <c r="L30" i="1" s="1"/>
  <c r="M30" i="1" s="1"/>
  <c r="N30" i="1" s="1"/>
  <c r="O30" i="1" s="1"/>
  <c r="P30" i="1" s="1"/>
  <c r="Q30" i="1" s="1"/>
  <c r="R30" i="1" s="1"/>
  <c r="I21" i="1"/>
  <c r="J21" i="1" s="1"/>
  <c r="K21" i="1" s="1"/>
  <c r="L21" i="1" s="1"/>
  <c r="M21" i="1" s="1"/>
  <c r="N21" i="1" s="1"/>
  <c r="O21" i="1" s="1"/>
  <c r="P21" i="1" s="1"/>
  <c r="Q21" i="1" s="1"/>
  <c r="R21" i="1" s="1"/>
  <c r="H10" i="1"/>
  <c r="H31" i="1" l="1"/>
  <c r="I31" i="1"/>
  <c r="R24" i="1"/>
  <c r="I24" i="1"/>
  <c r="H24" i="1"/>
  <c r="H23" i="1"/>
  <c r="H25" i="1" s="1"/>
  <c r="J19" i="1"/>
  <c r="I18" i="1"/>
  <c r="J18" i="1" s="1"/>
  <c r="K18" i="1" s="1"/>
  <c r="L18" i="1" s="1"/>
  <c r="M18" i="1" s="1"/>
  <c r="N18" i="1" s="1"/>
  <c r="O18" i="1" s="1"/>
  <c r="P18" i="1" s="1"/>
  <c r="Q18" i="1" s="1"/>
  <c r="R18" i="1" s="1"/>
  <c r="F6" i="1"/>
  <c r="F7" i="1" l="1"/>
  <c r="H11" i="1"/>
  <c r="H32" i="1" s="1"/>
  <c r="K19" i="1"/>
  <c r="L19" i="1" s="1"/>
  <c r="M19" i="1" s="1"/>
  <c r="N19" i="1" s="1"/>
  <c r="O19" i="1" s="1"/>
  <c r="P19" i="1" s="1"/>
  <c r="Q19" i="1" s="1"/>
  <c r="R31" i="1" s="1"/>
  <c r="E5" i="1"/>
  <c r="H28" i="1"/>
  <c r="H27" i="1"/>
  <c r="H26" i="1"/>
  <c r="I22" i="1" s="1"/>
  <c r="L31" i="1"/>
  <c r="O24" i="1"/>
  <c r="M31" i="1"/>
  <c r="P24" i="1"/>
  <c r="J24" i="1"/>
  <c r="Q24" i="1"/>
  <c r="J31" i="1"/>
  <c r="L24" i="1" l="1"/>
  <c r="K24" i="1"/>
  <c r="P31" i="1"/>
  <c r="O31" i="1"/>
  <c r="N31" i="1"/>
  <c r="N24" i="1"/>
  <c r="K31" i="1"/>
  <c r="Q31" i="1"/>
  <c r="M24" i="1"/>
  <c r="E6" i="1"/>
  <c r="E7" i="1" s="1"/>
  <c r="H33" i="1"/>
  <c r="I23" i="1"/>
  <c r="H34" i="1" l="1"/>
  <c r="H38" i="1" s="1"/>
  <c r="H17" i="1" s="1"/>
  <c r="I32" i="1"/>
  <c r="I25" i="1"/>
  <c r="H37" i="1" l="1"/>
  <c r="H14" i="1" s="1"/>
  <c r="I28" i="1"/>
  <c r="I27" i="1"/>
  <c r="I26" i="1"/>
  <c r="J22" i="1" s="1"/>
  <c r="I33" i="1" l="1"/>
  <c r="J23" i="1"/>
  <c r="I34" i="1" l="1"/>
  <c r="I38" i="1" s="1"/>
  <c r="I17" i="1" s="1"/>
  <c r="I37" i="1"/>
  <c r="I14" i="1" s="1"/>
  <c r="J25" i="1"/>
  <c r="J32" i="1"/>
  <c r="J28" i="1" l="1"/>
  <c r="J27" i="1"/>
  <c r="J26" i="1"/>
  <c r="K22" i="1" s="1"/>
  <c r="K23" i="1" s="1"/>
  <c r="J33" i="1" l="1"/>
  <c r="K25" i="1"/>
  <c r="K32" i="1"/>
  <c r="J34" i="1" l="1"/>
  <c r="J38" i="1" s="1"/>
  <c r="J17" i="1" s="1"/>
  <c r="K26" i="1"/>
  <c r="L22" i="1" s="1"/>
  <c r="L23" i="1" s="1"/>
  <c r="K28" i="1"/>
  <c r="K27" i="1"/>
  <c r="J37" i="1" l="1"/>
  <c r="J14" i="1" s="1"/>
  <c r="K33" i="1"/>
  <c r="L25" i="1"/>
  <c r="L32" i="1"/>
  <c r="K34" i="1" l="1"/>
  <c r="K38" i="1" s="1"/>
  <c r="K17" i="1" s="1"/>
  <c r="L26" i="1"/>
  <c r="M22" i="1" s="1"/>
  <c r="L28" i="1"/>
  <c r="L27" i="1"/>
  <c r="K37" i="1" l="1"/>
  <c r="K14" i="1" s="1"/>
  <c r="L33" i="1"/>
  <c r="M23" i="1"/>
  <c r="M32" i="1" s="1"/>
  <c r="L34" i="1" l="1"/>
  <c r="L37" i="1" s="1"/>
  <c r="L14" i="1" s="1"/>
  <c r="M25" i="1"/>
  <c r="M26" i="1" l="1"/>
  <c r="N22" i="1" s="1"/>
  <c r="N23" i="1" s="1"/>
  <c r="N32" i="1" s="1"/>
  <c r="L38" i="1"/>
  <c r="L17" i="1" s="1"/>
  <c r="M27" i="1"/>
  <c r="M28" i="1"/>
  <c r="M33" i="1" s="1"/>
  <c r="M34" i="1" l="1"/>
  <c r="M37" i="1" s="1"/>
  <c r="M14" i="1" s="1"/>
  <c r="N25" i="1"/>
  <c r="M38" i="1" l="1"/>
  <c r="M17" i="1" s="1"/>
  <c r="N26" i="1"/>
  <c r="O22" i="1" s="1"/>
  <c r="N28" i="1"/>
  <c r="N27" i="1"/>
  <c r="N33" i="1" l="1"/>
  <c r="O23" i="1"/>
  <c r="O32" i="1" s="1"/>
  <c r="N34" i="1" l="1"/>
  <c r="N37" i="1" s="1"/>
  <c r="N14" i="1" s="1"/>
  <c r="O25" i="1"/>
  <c r="N38" i="1" l="1"/>
  <c r="N17" i="1" s="1"/>
  <c r="O26" i="1"/>
  <c r="P22" i="1" s="1"/>
  <c r="P23" i="1" s="1"/>
  <c r="P32" i="1" s="1"/>
  <c r="O28" i="1"/>
  <c r="O33" i="1" s="1"/>
  <c r="O27" i="1"/>
  <c r="O34" i="1" l="1"/>
  <c r="O37" i="1"/>
  <c r="O14" i="1" s="1"/>
  <c r="O38" i="1"/>
  <c r="O17" i="1" s="1"/>
  <c r="P25" i="1"/>
  <c r="P26" i="1" l="1"/>
  <c r="Q22" i="1" s="1"/>
  <c r="Q23" i="1" s="1"/>
  <c r="P28" i="1"/>
  <c r="P27" i="1"/>
  <c r="P33" i="1" l="1"/>
  <c r="Q25" i="1"/>
  <c r="Q32" i="1"/>
  <c r="P34" i="1" l="1"/>
  <c r="P37" i="1" s="1"/>
  <c r="P14" i="1" s="1"/>
  <c r="P38" i="1"/>
  <c r="P17" i="1" s="1"/>
  <c r="Q26" i="1"/>
  <c r="R22" i="1" s="1"/>
  <c r="Q28" i="1"/>
  <c r="Q27" i="1"/>
  <c r="Q33" i="1" l="1"/>
  <c r="R23" i="1"/>
  <c r="R32" i="1" s="1"/>
  <c r="Q34" i="1" l="1"/>
  <c r="R25" i="1"/>
  <c r="Q37" i="1"/>
  <c r="Q14" i="1" s="1"/>
  <c r="Q38" i="1"/>
  <c r="Q17" i="1" s="1"/>
  <c r="R26" i="1" l="1"/>
  <c r="R27" i="1"/>
  <c r="R28" i="1"/>
  <c r="R33" i="1" s="1"/>
  <c r="R34" i="1" l="1"/>
  <c r="R38" i="1" s="1"/>
  <c r="R17" i="1" s="1"/>
  <c r="F27" i="1"/>
  <c r="R37" i="1" l="1"/>
  <c r="R14" i="1" s="1"/>
  <c r="D16" i="1" l="1"/>
  <c r="D15" i="1"/>
</calcChain>
</file>

<file path=xl/sharedStrings.xml><?xml version="1.0" encoding="utf-8"?>
<sst xmlns="http://schemas.openxmlformats.org/spreadsheetml/2006/main" count="39" uniqueCount="36">
  <si>
    <t>LP</t>
  </si>
  <si>
    <t>GP</t>
  </si>
  <si>
    <t>Preferred Return</t>
  </si>
  <si>
    <t>Net Levered Cash Flow</t>
  </si>
  <si>
    <t>LP Starting Balance</t>
  </si>
  <si>
    <t>LP Required Return</t>
  </si>
  <si>
    <t>LP Contribution</t>
  </si>
  <si>
    <t>LP Distribution</t>
  </si>
  <si>
    <t>LP Ending Balance</t>
  </si>
  <si>
    <t>LP IRR</t>
  </si>
  <si>
    <t>Profit Distributable</t>
  </si>
  <si>
    <t>Profit Distributed to GP</t>
  </si>
  <si>
    <t>GP Cash Flow</t>
  </si>
  <si>
    <t>GP Target Distribution</t>
  </si>
  <si>
    <t>Cash Flow Remaining</t>
  </si>
  <si>
    <t>GP Distribution</t>
  </si>
  <si>
    <t>LP Cash Flow</t>
  </si>
  <si>
    <t>EQUITY CONTRIBUTIONS</t>
  </si>
  <si>
    <t>Limited Partner (LP)</t>
  </si>
  <si>
    <t>General Partner (GP)</t>
  </si>
  <si>
    <t>STRUCTURE</t>
  </si>
  <si>
    <t>Promote</t>
  </si>
  <si>
    <t>Distribution as %</t>
  </si>
  <si>
    <t>PREFERRED RETURN AND RETURN OF CAPITAL</t>
  </si>
  <si>
    <t>GP CATCH UP</t>
  </si>
  <si>
    <t>PROMOTE</t>
  </si>
  <si>
    <t>SUMMARY OF PARTNERSHIP CASH FLOWS</t>
  </si>
  <si>
    <t>IRR</t>
  </si>
  <si>
    <t>Equity Multiple</t>
  </si>
  <si>
    <t>CATCH UP PROVISION EXAMPLE</t>
  </si>
  <si>
    <t>A.CRE ACCELERATOR</t>
  </si>
  <si>
    <t>SCENARIOS</t>
  </si>
  <si>
    <t>Select Scenario</t>
  </si>
  <si>
    <t>A - Insufficient to hit GP profit target</t>
  </si>
  <si>
    <t>B - Excess to promote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</si>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</sst>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9" formatCode="&quot;Year&quot;\ 0"/>
    <numFmt numFmtId="170" formatCode="0.00&quot;X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1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9" fontId="3" fillId="0" borderId="0" xfId="0" applyNumberFormat="1" applyFont="1"/>
    <xf numFmtId="9" fontId="4" fillId="0" borderId="0" xfId="0" applyNumberFormat="1" applyFont="1"/>
    <xf numFmtId="9" fontId="0" fillId="0" borderId="0" xfId="0" applyNumberFormat="1"/>
    <xf numFmtId="164" fontId="3" fillId="0" borderId="0" xfId="0" applyNumberFormat="1" applyFont="1"/>
    <xf numFmtId="3" fontId="3" fillId="0" borderId="0" xfId="0" applyNumberFormat="1" applyFont="1"/>
    <xf numFmtId="0" fontId="1" fillId="0" borderId="0" xfId="0" applyFont="1"/>
    <xf numFmtId="41" fontId="0" fillId="0" borderId="0" xfId="0" applyNumberFormat="1"/>
    <xf numFmtId="10" fontId="0" fillId="0" borderId="0" xfId="0" applyNumberFormat="1"/>
    <xf numFmtId="0" fontId="2" fillId="2" borderId="0" xfId="0" applyFont="1" applyFill="1"/>
    <xf numFmtId="0" fontId="6" fillId="2" borderId="0" xfId="0" applyFont="1" applyFill="1"/>
    <xf numFmtId="169" fontId="5" fillId="0" borderId="0" xfId="0" applyNumberFormat="1" applyFont="1"/>
    <xf numFmtId="0" fontId="0" fillId="3" borderId="0" xfId="0" applyFill="1"/>
    <xf numFmtId="41" fontId="7" fillId="0" borderId="0" xfId="0" applyNumberFormat="1" applyFont="1"/>
    <xf numFmtId="9" fontId="8" fillId="0" borderId="0" xfId="0" applyNumberFormat="1" applyFont="1"/>
    <xf numFmtId="0" fontId="0" fillId="0" borderId="0" xfId="0" applyAlignment="1">
      <alignment horizontal="right"/>
    </xf>
    <xf numFmtId="9" fontId="4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Fill="1"/>
    <xf numFmtId="9" fontId="3" fillId="0" borderId="0" xfId="0" applyNumberFormat="1" applyFont="1" applyFill="1"/>
    <xf numFmtId="9" fontId="8" fillId="0" borderId="0" xfId="0" applyNumberFormat="1" applyFont="1" applyFill="1"/>
    <xf numFmtId="9" fontId="0" fillId="0" borderId="0" xfId="0" applyNumberFormat="1" applyFill="1"/>
    <xf numFmtId="0" fontId="9" fillId="0" borderId="0" xfId="0" applyFont="1"/>
    <xf numFmtId="169" fontId="5" fillId="3" borderId="0" xfId="0" applyNumberFormat="1" applyFont="1" applyFill="1"/>
    <xf numFmtId="9" fontId="4" fillId="0" borderId="0" xfId="0" applyNumberFormat="1" applyFont="1" applyFill="1"/>
    <xf numFmtId="0" fontId="0" fillId="0" borderId="0" xfId="0" applyFill="1" applyAlignment="1">
      <alignment horizontal="left" indent="1"/>
    </xf>
    <xf numFmtId="41" fontId="0" fillId="0" borderId="0" xfId="0" applyNumberFormat="1" applyFill="1"/>
    <xf numFmtId="10" fontId="0" fillId="0" borderId="0" xfId="0" applyNumberFormat="1" applyFill="1"/>
    <xf numFmtId="170" fontId="0" fillId="0" borderId="0" xfId="0" applyNumberFormat="1" applyFill="1"/>
    <xf numFmtId="0" fontId="6" fillId="2" borderId="0" xfId="0" applyFont="1" applyFill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3" fontId="0" fillId="4" borderId="4" xfId="0" applyNumberFormat="1" applyFill="1" applyBorder="1"/>
    <xf numFmtId="0" fontId="0" fillId="4" borderId="0" xfId="0" applyFill="1" applyBorder="1"/>
    <xf numFmtId="4" fontId="0" fillId="4" borderId="4" xfId="0" applyNumberFormat="1" applyFill="1" applyBorder="1" applyAlignment="1">
      <alignment horizontal="left" indent="1"/>
    </xf>
    <xf numFmtId="0" fontId="0" fillId="4" borderId="5" xfId="0" applyFill="1" applyBorder="1"/>
    <xf numFmtId="4" fontId="0" fillId="4" borderId="6" xfId="0" applyNumberFormat="1" applyFill="1" applyBorder="1" applyAlignment="1">
      <alignment horizontal="left" indent="1"/>
    </xf>
    <xf numFmtId="0" fontId="0" fillId="4" borderId="7" xfId="0" applyFill="1" applyBorder="1"/>
    <xf numFmtId="0" fontId="0" fillId="4" borderId="8" xfId="0" applyFill="1" applyBorder="1"/>
    <xf numFmtId="0" fontId="10" fillId="5" borderId="5" xfId="0" applyFont="1" applyFill="1" applyBorder="1" applyAlignment="1">
      <alignment horizontal="center"/>
    </xf>
    <xf numFmtId="3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5C22-97A0-42FF-8440-21A3C3E3D5A5}">
  <dimension ref="B1:S49"/>
  <sheetViews>
    <sheetView showGridLines="0" tabSelected="1" zoomScale="85" zoomScaleNormal="85" workbookViewId="0">
      <selection activeCell="D16" sqref="D16"/>
    </sheetView>
  </sheetViews>
  <sheetFormatPr defaultColWidth="0" defaultRowHeight="15" zeroHeight="1" x14ac:dyDescent="0.25"/>
  <cols>
    <col min="1" max="1" width="1.7109375" customWidth="1"/>
    <col min="2" max="4" width="9.140625" customWidth="1"/>
    <col min="5" max="5" width="10.5703125" bestFit="1" customWidth="1"/>
    <col min="6" max="6" width="11.42578125" bestFit="1" customWidth="1"/>
    <col min="7" max="7" width="1.42578125" customWidth="1"/>
    <col min="8" max="8" width="11.28515625" bestFit="1" customWidth="1"/>
    <col min="9" max="9" width="10.5703125" bestFit="1" customWidth="1"/>
    <col min="10" max="10" width="9.28515625" bestFit="1" customWidth="1"/>
    <col min="11" max="11" width="10.5703125" bestFit="1" customWidth="1"/>
    <col min="12" max="15" width="9.28515625" bestFit="1" customWidth="1"/>
    <col min="16" max="16" width="10.5703125" bestFit="1" customWidth="1"/>
    <col min="17" max="17" width="9.140625" customWidth="1"/>
    <col min="18" max="18" width="10.5703125" bestFit="1" customWidth="1"/>
    <col min="19" max="19" width="1.7109375" customWidth="1"/>
    <col min="20" max="16384" width="9.140625" hidden="1"/>
  </cols>
  <sheetData>
    <row r="1" spans="2:18" x14ac:dyDescent="0.25"/>
    <row r="2" spans="2:18" ht="15.75" x14ac:dyDescent="0.25">
      <c r="B2" s="10" t="s">
        <v>29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0" t="s">
        <v>30</v>
      </c>
    </row>
    <row r="3" spans="2:18" ht="15.75" thickBot="1" x14ac:dyDescent="0.3"/>
    <row r="4" spans="2:18" x14ac:dyDescent="0.25">
      <c r="B4" s="12" t="s">
        <v>17</v>
      </c>
      <c r="C4" s="12"/>
      <c r="D4" s="12"/>
      <c r="E4" s="12"/>
      <c r="F4" s="12"/>
      <c r="G4" s="19"/>
      <c r="K4" s="31" t="s">
        <v>31</v>
      </c>
      <c r="L4" s="32"/>
      <c r="M4" s="32"/>
      <c r="N4" s="33"/>
    </row>
    <row r="5" spans="2:18" x14ac:dyDescent="0.25">
      <c r="B5" t="s">
        <v>18</v>
      </c>
      <c r="E5" s="7">
        <f>-SUMIF($H$19:$R$19,"&lt;0")*F5</f>
        <v>1000000</v>
      </c>
      <c r="F5" s="1">
        <v>1</v>
      </c>
      <c r="G5" s="20"/>
      <c r="K5" s="34" t="s">
        <v>32</v>
      </c>
      <c r="L5" s="35"/>
      <c r="M5" s="35"/>
      <c r="N5" s="41" t="s">
        <v>35</v>
      </c>
    </row>
    <row r="6" spans="2:18" ht="17.25" x14ac:dyDescent="0.4">
      <c r="B6" t="s">
        <v>19</v>
      </c>
      <c r="E6" s="13">
        <f>-SUMIF($H$19:$R$19,"&lt;0")*F6</f>
        <v>0</v>
      </c>
      <c r="F6" s="14">
        <f>1-F5</f>
        <v>0</v>
      </c>
      <c r="G6" s="21"/>
      <c r="K6" s="36" t="s">
        <v>33</v>
      </c>
      <c r="L6" s="35"/>
      <c r="M6" s="35"/>
      <c r="N6" s="37"/>
    </row>
    <row r="7" spans="2:18" ht="15.75" thickBot="1" x14ac:dyDescent="0.3">
      <c r="E7" s="7">
        <f>SUM(E5:E6)</f>
        <v>1000000</v>
      </c>
      <c r="F7" s="3">
        <f>SUM(F5:F6)</f>
        <v>1</v>
      </c>
      <c r="G7" s="22"/>
      <c r="K7" s="38" t="s">
        <v>34</v>
      </c>
      <c r="L7" s="39"/>
      <c r="M7" s="39"/>
      <c r="N7" s="40"/>
    </row>
    <row r="8" spans="2:18" x14ac:dyDescent="0.25">
      <c r="G8" s="19"/>
      <c r="H8" s="23" t="s">
        <v>22</v>
      </c>
      <c r="K8" s="19"/>
      <c r="L8" s="19"/>
      <c r="M8" s="19"/>
      <c r="N8" s="19"/>
    </row>
    <row r="9" spans="2:18" x14ac:dyDescent="0.25">
      <c r="B9" s="12" t="s">
        <v>20</v>
      </c>
      <c r="C9" s="12"/>
      <c r="D9" s="12"/>
      <c r="E9" s="12"/>
      <c r="F9" s="12"/>
      <c r="G9" s="19"/>
      <c r="H9" s="18" t="s">
        <v>1</v>
      </c>
      <c r="I9" s="18" t="s">
        <v>0</v>
      </c>
    </row>
    <row r="10" spans="2:18" x14ac:dyDescent="0.25">
      <c r="B10" t="s">
        <v>2</v>
      </c>
      <c r="F10" s="4">
        <v>0.08</v>
      </c>
      <c r="G10" s="4"/>
      <c r="H10" s="16">
        <f>1-I10</f>
        <v>0</v>
      </c>
      <c r="I10" s="17">
        <v>1</v>
      </c>
    </row>
    <row r="11" spans="2:18" x14ac:dyDescent="0.25">
      <c r="B11" t="s">
        <v>21</v>
      </c>
      <c r="E11" s="15" t="s">
        <v>1</v>
      </c>
      <c r="F11" s="4">
        <v>0.5</v>
      </c>
      <c r="G11" s="4"/>
      <c r="H11" s="16">
        <f>F11+(1-F11)*F6</f>
        <v>0.5</v>
      </c>
      <c r="I11" s="17">
        <v>0.5</v>
      </c>
    </row>
    <row r="12" spans="2:18" x14ac:dyDescent="0.25">
      <c r="J12" s="2"/>
    </row>
    <row r="13" spans="2:18" x14ac:dyDescent="0.25">
      <c r="B13" s="12" t="s">
        <v>26</v>
      </c>
      <c r="C13" s="12"/>
      <c r="D13" s="12"/>
      <c r="E13" s="12"/>
      <c r="F13" s="12"/>
      <c r="H13" s="24">
        <v>0</v>
      </c>
      <c r="I13" s="24">
        <f>+H13+1</f>
        <v>1</v>
      </c>
      <c r="J13" s="24">
        <f t="shared" ref="J13:R13" si="0">+I13+1</f>
        <v>2</v>
      </c>
      <c r="K13" s="24">
        <f t="shared" si="0"/>
        <v>3</v>
      </c>
      <c r="L13" s="24">
        <f t="shared" si="0"/>
        <v>4</v>
      </c>
      <c r="M13" s="24">
        <f t="shared" si="0"/>
        <v>5</v>
      </c>
      <c r="N13" s="24">
        <f t="shared" si="0"/>
        <v>6</v>
      </c>
      <c r="O13" s="24">
        <f t="shared" si="0"/>
        <v>7</v>
      </c>
      <c r="P13" s="24">
        <f t="shared" si="0"/>
        <v>8</v>
      </c>
      <c r="Q13" s="24">
        <f t="shared" si="0"/>
        <v>9</v>
      </c>
      <c r="R13" s="24">
        <f t="shared" si="0"/>
        <v>10</v>
      </c>
    </row>
    <row r="14" spans="2:18" s="19" customFormat="1" x14ac:dyDescent="0.25">
      <c r="B14" s="19" t="s">
        <v>16</v>
      </c>
      <c r="H14" s="27">
        <f>-H24+H25+H37</f>
        <v>-1000000</v>
      </c>
      <c r="I14" s="27">
        <f>-I24+I25+I37</f>
        <v>100000</v>
      </c>
      <c r="J14" s="27">
        <f>-J24+J25+J37</f>
        <v>100000</v>
      </c>
      <c r="K14" s="27">
        <f>-K24+K25+K37</f>
        <v>100000</v>
      </c>
      <c r="L14" s="27">
        <f>-L24+L25+L37</f>
        <v>100000</v>
      </c>
      <c r="M14" s="27">
        <f>-M24+M25+M37</f>
        <v>100000</v>
      </c>
      <c r="N14" s="27">
        <f>-N24+N25+N37</f>
        <v>100000</v>
      </c>
      <c r="O14" s="27">
        <f>-O24+O25+O37</f>
        <v>100000</v>
      </c>
      <c r="P14" s="27">
        <f>-P24+P25+P37</f>
        <v>100000</v>
      </c>
      <c r="Q14" s="27">
        <f>-Q24+Q25+Q37</f>
        <v>100000</v>
      </c>
      <c r="R14" s="27">
        <f>-R24+R25+R37</f>
        <v>1050000</v>
      </c>
    </row>
    <row r="15" spans="2:18" s="19" customFormat="1" x14ac:dyDescent="0.25">
      <c r="B15" s="26" t="s">
        <v>27</v>
      </c>
      <c r="D15" s="28">
        <f>IRR(H14:R14)</f>
        <v>9.6814476677970385E-2</v>
      </c>
      <c r="J15" s="25"/>
    </row>
    <row r="16" spans="2:18" s="19" customFormat="1" x14ac:dyDescent="0.25">
      <c r="B16" s="26" t="s">
        <v>28</v>
      </c>
      <c r="D16" s="29">
        <f>SUMIF(H14:R14,"&gt;0")/-SUMIF(H14:R14,"&lt;0")</f>
        <v>1.95</v>
      </c>
      <c r="J16" s="25"/>
    </row>
    <row r="17" spans="2:18" s="19" customFormat="1" x14ac:dyDescent="0.25">
      <c r="B17" s="19" t="s">
        <v>12</v>
      </c>
      <c r="H17" s="27">
        <f>+H33+H38</f>
        <v>0</v>
      </c>
      <c r="I17" s="27">
        <f t="shared" ref="I17:R17" si="1">+I33+I38</f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  <c r="M17" s="27">
        <f t="shared" si="1"/>
        <v>0</v>
      </c>
      <c r="N17" s="27">
        <f t="shared" si="1"/>
        <v>0</v>
      </c>
      <c r="O17" s="27">
        <f t="shared" si="1"/>
        <v>0</v>
      </c>
      <c r="P17" s="27">
        <f t="shared" si="1"/>
        <v>0</v>
      </c>
      <c r="Q17" s="27">
        <f t="shared" si="1"/>
        <v>0</v>
      </c>
      <c r="R17" s="27">
        <f t="shared" si="1"/>
        <v>950000</v>
      </c>
    </row>
    <row r="18" spans="2:18" x14ac:dyDescent="0.25">
      <c r="B18" s="12"/>
      <c r="C18" s="12"/>
      <c r="D18" s="12"/>
      <c r="E18" s="12"/>
      <c r="F18" s="12"/>
      <c r="G18" s="11"/>
      <c r="H18" s="24">
        <v>0</v>
      </c>
      <c r="I18" s="24">
        <f>+H18+1</f>
        <v>1</v>
      </c>
      <c r="J18" s="24">
        <f t="shared" ref="J18:R18" si="2">+I18+1</f>
        <v>2</v>
      </c>
      <c r="K18" s="24">
        <f t="shared" si="2"/>
        <v>3</v>
      </c>
      <c r="L18" s="24">
        <f t="shared" si="2"/>
        <v>4</v>
      </c>
      <c r="M18" s="24">
        <f t="shared" si="2"/>
        <v>5</v>
      </c>
      <c r="N18" s="24">
        <f t="shared" si="2"/>
        <v>6</v>
      </c>
      <c r="O18" s="24">
        <f t="shared" si="2"/>
        <v>7</v>
      </c>
      <c r="P18" s="24">
        <f t="shared" si="2"/>
        <v>8</v>
      </c>
      <c r="Q18" s="24">
        <f t="shared" si="2"/>
        <v>9</v>
      </c>
      <c r="R18" s="24">
        <f t="shared" si="2"/>
        <v>10</v>
      </c>
    </row>
    <row r="19" spans="2:18" x14ac:dyDescent="0.25">
      <c r="B19" s="6" t="s">
        <v>3</v>
      </c>
      <c r="G19" s="5"/>
      <c r="H19" s="42">
        <v>-1000000</v>
      </c>
      <c r="I19" s="42">
        <v>100000</v>
      </c>
      <c r="J19" s="42">
        <f>+I19</f>
        <v>100000</v>
      </c>
      <c r="K19" s="42">
        <f t="shared" ref="K19:Q19" si="3">+J19</f>
        <v>100000</v>
      </c>
      <c r="L19" s="42">
        <f t="shared" si="3"/>
        <v>100000</v>
      </c>
      <c r="M19" s="42">
        <f t="shared" si="3"/>
        <v>100000</v>
      </c>
      <c r="N19" s="42">
        <f t="shared" si="3"/>
        <v>100000</v>
      </c>
      <c r="O19" s="42">
        <f t="shared" si="3"/>
        <v>100000</v>
      </c>
      <c r="P19" s="42">
        <f t="shared" si="3"/>
        <v>100000</v>
      </c>
      <c r="Q19" s="42">
        <f t="shared" si="3"/>
        <v>100000</v>
      </c>
      <c r="R19" s="42">
        <f>IF(N5="A",1000000,2000000)</f>
        <v>2000000</v>
      </c>
    </row>
    <row r="20" spans="2:18" x14ac:dyDescent="0.25">
      <c r="B20" s="6"/>
    </row>
    <row r="21" spans="2:18" x14ac:dyDescent="0.25">
      <c r="B21" s="12" t="s">
        <v>23</v>
      </c>
      <c r="C21" s="12"/>
      <c r="D21" s="12"/>
      <c r="E21" s="12"/>
      <c r="F21" s="12"/>
      <c r="G21" s="11"/>
      <c r="H21" s="24">
        <v>0</v>
      </c>
      <c r="I21" s="24">
        <f>+H21+1</f>
        <v>1</v>
      </c>
      <c r="J21" s="24">
        <f t="shared" ref="J21:R21" si="4">+I21+1</f>
        <v>2</v>
      </c>
      <c r="K21" s="24">
        <f t="shared" si="4"/>
        <v>3</v>
      </c>
      <c r="L21" s="24">
        <f t="shared" si="4"/>
        <v>4</v>
      </c>
      <c r="M21" s="24">
        <f t="shared" si="4"/>
        <v>5</v>
      </c>
      <c r="N21" s="24">
        <f t="shared" si="4"/>
        <v>6</v>
      </c>
      <c r="O21" s="24">
        <f t="shared" si="4"/>
        <v>7</v>
      </c>
      <c r="P21" s="24">
        <f t="shared" si="4"/>
        <v>8</v>
      </c>
      <c r="Q21" s="24">
        <f t="shared" si="4"/>
        <v>9</v>
      </c>
      <c r="R21" s="24">
        <f t="shared" si="4"/>
        <v>10</v>
      </c>
    </row>
    <row r="22" spans="2:18" x14ac:dyDescent="0.25">
      <c r="B22" t="s">
        <v>4</v>
      </c>
      <c r="G22" s="7"/>
      <c r="H22" s="7">
        <v>0</v>
      </c>
      <c r="I22" s="7">
        <f>+H26</f>
        <v>1000000</v>
      </c>
      <c r="J22" s="7">
        <f t="shared" ref="J22:R22" si="5">+I26</f>
        <v>980000</v>
      </c>
      <c r="K22" s="7">
        <f t="shared" si="5"/>
        <v>958400</v>
      </c>
      <c r="L22" s="7">
        <f t="shared" si="5"/>
        <v>935072</v>
      </c>
      <c r="M22" s="7">
        <f t="shared" si="5"/>
        <v>909877.76000000001</v>
      </c>
      <c r="N22" s="7">
        <f t="shared" si="5"/>
        <v>882667.98080000002</v>
      </c>
      <c r="O22" s="7">
        <f t="shared" si="5"/>
        <v>853281.41926400003</v>
      </c>
      <c r="P22" s="7">
        <f t="shared" si="5"/>
        <v>821543.93280512001</v>
      </c>
      <c r="Q22" s="7">
        <f t="shared" si="5"/>
        <v>787267.44742952962</v>
      </c>
      <c r="R22" s="7">
        <f t="shared" si="5"/>
        <v>750248.84322389204</v>
      </c>
    </row>
    <row r="23" spans="2:18" x14ac:dyDescent="0.25">
      <c r="B23" t="s">
        <v>5</v>
      </c>
      <c r="G23" s="7"/>
      <c r="H23" s="7">
        <f>H22*$F$10</f>
        <v>0</v>
      </c>
      <c r="I23" s="7">
        <f>I22*$F$10</f>
        <v>80000</v>
      </c>
      <c r="J23" s="7">
        <f t="shared" ref="J23:R23" si="6">J22*$F$10</f>
        <v>78400</v>
      </c>
      <c r="K23" s="7">
        <f t="shared" si="6"/>
        <v>76672</v>
      </c>
      <c r="L23" s="7">
        <f t="shared" si="6"/>
        <v>74805.759999999995</v>
      </c>
      <c r="M23" s="7">
        <f t="shared" si="6"/>
        <v>72790.220799999996</v>
      </c>
      <c r="N23" s="7">
        <f t="shared" si="6"/>
        <v>70613.438464000006</v>
      </c>
      <c r="O23" s="7">
        <f t="shared" si="6"/>
        <v>68262.513541120003</v>
      </c>
      <c r="P23" s="7">
        <f t="shared" si="6"/>
        <v>65723.514624409596</v>
      </c>
      <c r="Q23" s="7">
        <f t="shared" si="6"/>
        <v>62981.395794362368</v>
      </c>
      <c r="R23" s="7">
        <f t="shared" si="6"/>
        <v>60019.907457911366</v>
      </c>
    </row>
    <row r="24" spans="2:18" x14ac:dyDescent="0.25">
      <c r="B24" t="s">
        <v>6</v>
      </c>
      <c r="G24" s="7"/>
      <c r="H24" s="7">
        <f>-MIN(H19,0)*$F$5</f>
        <v>1000000</v>
      </c>
      <c r="I24" s="7">
        <f>-MIN(I19,0)*$F$5</f>
        <v>0</v>
      </c>
      <c r="J24" s="7">
        <f>-MIN(J19,0)*$F$5</f>
        <v>0</v>
      </c>
      <c r="K24" s="7">
        <f>-MIN(K19,0)*$F$5</f>
        <v>0</v>
      </c>
      <c r="L24" s="7">
        <f>-MIN(L19,0)*$F$5</f>
        <v>0</v>
      </c>
      <c r="M24" s="7">
        <f>-MIN(M19,0)*$F$5</f>
        <v>0</v>
      </c>
      <c r="N24" s="7">
        <f>-MIN(N19,0)*$F$5</f>
        <v>0</v>
      </c>
      <c r="O24" s="7">
        <f>-MIN(O19,0)*$F$5</f>
        <v>0</v>
      </c>
      <c r="P24" s="7">
        <f>-MIN(P19,0)*$F$5</f>
        <v>0</v>
      </c>
      <c r="Q24" s="7">
        <f>-MIN(Q19,0)*$F$5</f>
        <v>0</v>
      </c>
      <c r="R24" s="7">
        <f>-MIN(R19,0)*$F$5</f>
        <v>0</v>
      </c>
    </row>
    <row r="25" spans="2:18" x14ac:dyDescent="0.25">
      <c r="B25" t="s">
        <v>7</v>
      </c>
      <c r="G25" s="7"/>
      <c r="H25" s="7">
        <f>MIN(H22+H23,MAX(H19,0)*$F$5)</f>
        <v>0</v>
      </c>
      <c r="I25" s="7">
        <f>MIN(I22+I23,MAX(I19,0)*$F$5)</f>
        <v>100000</v>
      </c>
      <c r="J25" s="7">
        <f>MIN(J22+J23,MAX(J19,0)*$F$5)</f>
        <v>100000</v>
      </c>
      <c r="K25" s="7">
        <f>MIN(K22+K23,MAX(K19,0)*$F$5)</f>
        <v>100000</v>
      </c>
      <c r="L25" s="7">
        <f>MIN(L22+L23,MAX(L19,0)*$F$5)</f>
        <v>100000</v>
      </c>
      <c r="M25" s="7">
        <f>MIN(M22+M23,MAX(M19,0)*$F$5)</f>
        <v>100000</v>
      </c>
      <c r="N25" s="7">
        <f>MIN(N22+N23,MAX(N19,0)*$F$5)</f>
        <v>100000</v>
      </c>
      <c r="O25" s="7">
        <f>MIN(O22+O23,MAX(O19,0)*$F$5)</f>
        <v>100000</v>
      </c>
      <c r="P25" s="7">
        <f>MIN(P22+P23,MAX(P19,0)*$F$5)</f>
        <v>100000</v>
      </c>
      <c r="Q25" s="7">
        <f>MIN(Q22+Q23,MAX(Q19,0)*$F$5)</f>
        <v>100000</v>
      </c>
      <c r="R25" s="7">
        <f>MIN(R22+R23,MAX(R19,0)*$F$5)</f>
        <v>810268.75068180345</v>
      </c>
    </row>
    <row r="26" spans="2:18" x14ac:dyDescent="0.25">
      <c r="B26" t="s">
        <v>8</v>
      </c>
      <c r="G26" s="7"/>
      <c r="H26" s="7">
        <f>H22+H23+H24-H25</f>
        <v>1000000</v>
      </c>
      <c r="I26" s="7">
        <f>I22+I23+I24-I25</f>
        <v>980000</v>
      </c>
      <c r="J26" s="7">
        <f t="shared" ref="J26:R26" si="7">J22+J23+J24-J25</f>
        <v>958400</v>
      </c>
      <c r="K26" s="7">
        <f t="shared" si="7"/>
        <v>935072</v>
      </c>
      <c r="L26" s="7">
        <f t="shared" si="7"/>
        <v>909877.76000000001</v>
      </c>
      <c r="M26" s="7">
        <f t="shared" si="7"/>
        <v>882667.98080000002</v>
      </c>
      <c r="N26" s="7">
        <f t="shared" si="7"/>
        <v>853281.41926400003</v>
      </c>
      <c r="O26" s="7">
        <f t="shared" si="7"/>
        <v>821543.93280512001</v>
      </c>
      <c r="P26" s="7">
        <f t="shared" si="7"/>
        <v>787267.44742952962</v>
      </c>
      <c r="Q26" s="7">
        <f t="shared" si="7"/>
        <v>750248.84322389204</v>
      </c>
      <c r="R26" s="7">
        <f t="shared" si="7"/>
        <v>0</v>
      </c>
    </row>
    <row r="27" spans="2:18" x14ac:dyDescent="0.25">
      <c r="B27" t="s">
        <v>9</v>
      </c>
      <c r="F27" s="8">
        <f>IRR(H27:R27)</f>
        <v>8.0000000000000293E-2</v>
      </c>
      <c r="G27" s="7"/>
      <c r="H27" s="7">
        <f>-H24+H25</f>
        <v>-1000000</v>
      </c>
      <c r="I27" s="7">
        <f t="shared" ref="I27:R27" si="8">-I24+I25</f>
        <v>100000</v>
      </c>
      <c r="J27" s="7">
        <f t="shared" si="8"/>
        <v>100000</v>
      </c>
      <c r="K27" s="7">
        <f t="shared" si="8"/>
        <v>100000</v>
      </c>
      <c r="L27" s="7">
        <f t="shared" si="8"/>
        <v>100000</v>
      </c>
      <c r="M27" s="7">
        <f t="shared" si="8"/>
        <v>100000</v>
      </c>
      <c r="N27" s="7">
        <f t="shared" si="8"/>
        <v>100000</v>
      </c>
      <c r="O27" s="7">
        <f t="shared" si="8"/>
        <v>100000</v>
      </c>
      <c r="P27" s="7">
        <f t="shared" si="8"/>
        <v>100000</v>
      </c>
      <c r="Q27" s="7">
        <f t="shared" si="8"/>
        <v>100000</v>
      </c>
      <c r="R27" s="7">
        <f t="shared" si="8"/>
        <v>810268.75068180345</v>
      </c>
    </row>
    <row r="28" spans="2:18" x14ac:dyDescent="0.25">
      <c r="B28" t="s">
        <v>14</v>
      </c>
      <c r="G28" s="7"/>
      <c r="H28" s="7">
        <f>MAX(H19,0)-H25</f>
        <v>0</v>
      </c>
      <c r="I28" s="7">
        <f>MAX(I19,0)-I25</f>
        <v>0</v>
      </c>
      <c r="J28" s="7">
        <f>MAX(J19,0)-J25</f>
        <v>0</v>
      </c>
      <c r="K28" s="7">
        <f>MAX(K19,0)-K25</f>
        <v>0</v>
      </c>
      <c r="L28" s="7">
        <f>MAX(L19,0)-L25</f>
        <v>0</v>
      </c>
      <c r="M28" s="7">
        <f>MAX(M19,0)-M25</f>
        <v>0</v>
      </c>
      <c r="N28" s="7">
        <f>MAX(N19,0)-N25</f>
        <v>0</v>
      </c>
      <c r="O28" s="7">
        <f>MAX(O19,0)-O25</f>
        <v>0</v>
      </c>
      <c r="P28" s="7">
        <f>MAX(P19,0)-P25</f>
        <v>0</v>
      </c>
      <c r="Q28" s="7">
        <f>MAX(Q19,0)-Q25</f>
        <v>0</v>
      </c>
      <c r="R28" s="7">
        <f>MAX(R19,0)-R25</f>
        <v>1189731.2493181964</v>
      </c>
    </row>
    <row r="29" spans="2:18" x14ac:dyDescent="0.25"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2:18" x14ac:dyDescent="0.25">
      <c r="B30" s="12" t="s">
        <v>24</v>
      </c>
      <c r="C30" s="12"/>
      <c r="D30" s="12"/>
      <c r="E30" s="12"/>
      <c r="F30" s="12"/>
      <c r="H30" s="24">
        <v>0</v>
      </c>
      <c r="I30" s="24">
        <f>+H30+1</f>
        <v>1</v>
      </c>
      <c r="J30" s="24">
        <f t="shared" ref="J30:R30" si="9">+I30+1</f>
        <v>2</v>
      </c>
      <c r="K30" s="24">
        <f t="shared" si="9"/>
        <v>3</v>
      </c>
      <c r="L30" s="24">
        <f t="shared" si="9"/>
        <v>4</v>
      </c>
      <c r="M30" s="24">
        <f t="shared" si="9"/>
        <v>5</v>
      </c>
      <c r="N30" s="24">
        <f t="shared" si="9"/>
        <v>6</v>
      </c>
      <c r="O30" s="24">
        <f t="shared" si="9"/>
        <v>7</v>
      </c>
      <c r="P30" s="24">
        <f t="shared" si="9"/>
        <v>8</v>
      </c>
      <c r="Q30" s="24">
        <f t="shared" si="9"/>
        <v>9</v>
      </c>
      <c r="R30" s="24">
        <f t="shared" si="9"/>
        <v>10</v>
      </c>
    </row>
    <row r="31" spans="2:18" x14ac:dyDescent="0.25">
      <c r="B31" t="s">
        <v>10</v>
      </c>
      <c r="G31" s="7"/>
      <c r="H31" s="7">
        <f>MAX(SUM($H$19:H19),0)</f>
        <v>0</v>
      </c>
      <c r="I31" s="7">
        <f>MAX(SUM($H$19:I19),0)</f>
        <v>0</v>
      </c>
      <c r="J31" s="7">
        <f>MAX(SUM($H$19:J19),0)</f>
        <v>0</v>
      </c>
      <c r="K31" s="7">
        <f>MAX(SUM($H$19:K19),0)</f>
        <v>0</v>
      </c>
      <c r="L31" s="7">
        <f>MAX(SUM($H$19:L19),0)</f>
        <v>0</v>
      </c>
      <c r="M31" s="7">
        <f>MAX(SUM($H$19:M19),0)</f>
        <v>0</v>
      </c>
      <c r="N31" s="7">
        <f>MAX(SUM($H$19:N19),0)</f>
        <v>0</v>
      </c>
      <c r="O31" s="7">
        <f>MAX(SUM($H$19:O19),0)</f>
        <v>0</v>
      </c>
      <c r="P31" s="7">
        <f>MAX(SUM($H$19:P19),0)</f>
        <v>0</v>
      </c>
      <c r="Q31" s="7">
        <f>MAX(SUM($H$19:Q19),0)</f>
        <v>0</v>
      </c>
      <c r="R31" s="7">
        <f>MAX(SUM($H$19:R19),0)</f>
        <v>1900000</v>
      </c>
    </row>
    <row r="32" spans="2:18" x14ac:dyDescent="0.25">
      <c r="B32" t="s">
        <v>13</v>
      </c>
      <c r="G32" s="7"/>
      <c r="H32" s="7">
        <f>MIN(H31*$H$11,SUM($H$23:H23))</f>
        <v>0</v>
      </c>
      <c r="I32" s="7">
        <f>MIN(I31*$H$11,SUM($H$23:I23))</f>
        <v>0</v>
      </c>
      <c r="J32" s="7">
        <f>MIN(J31*$H$11,SUM($H$23:J23))</f>
        <v>0</v>
      </c>
      <c r="K32" s="7">
        <f>MIN(K31*$H$11,SUM($H$23:K23))</f>
        <v>0</v>
      </c>
      <c r="L32" s="7">
        <f>MIN(L31*$H$11,SUM($H$23:L23))</f>
        <v>0</v>
      </c>
      <c r="M32" s="7">
        <f>MIN(M31*$H$11,SUM($H$23:M23))</f>
        <v>0</v>
      </c>
      <c r="N32" s="7">
        <f>MIN(N31*$H$11,SUM($H$23:N23))</f>
        <v>0</v>
      </c>
      <c r="O32" s="7">
        <f>MIN(O31*$H$11,SUM($H$23:O23))</f>
        <v>0</v>
      </c>
      <c r="P32" s="7">
        <f>MIN(P31*$H$11,SUM($H$23:P23))</f>
        <v>0</v>
      </c>
      <c r="Q32" s="7">
        <f>MIN(Q31*$H$11,SUM($H$23:Q23))</f>
        <v>0</v>
      </c>
      <c r="R32" s="7">
        <f>MIN(R31*$H$11,SUM($H$23:R23))</f>
        <v>710268.75068180345</v>
      </c>
    </row>
    <row r="33" spans="2:18" x14ac:dyDescent="0.25">
      <c r="B33" t="s">
        <v>11</v>
      </c>
      <c r="G33" s="7"/>
      <c r="H33" s="7">
        <f>MIN(H32,H28)</f>
        <v>0</v>
      </c>
      <c r="I33" s="7">
        <f>MIN(I32,I28)</f>
        <v>0</v>
      </c>
      <c r="J33" s="7">
        <f>MIN(J32,J28)</f>
        <v>0</v>
      </c>
      <c r="K33" s="7">
        <f>MIN(K32,K28)</f>
        <v>0</v>
      </c>
      <c r="L33" s="7">
        <f>MIN(L32,L28)</f>
        <v>0</v>
      </c>
      <c r="M33" s="7">
        <f>MIN(M32,M28)</f>
        <v>0</v>
      </c>
      <c r="N33" s="7">
        <f>MIN(N32,N28)</f>
        <v>0</v>
      </c>
      <c r="O33" s="7">
        <f>MIN(O32,O28)</f>
        <v>0</v>
      </c>
      <c r="P33" s="7">
        <f>MIN(P32,P28)</f>
        <v>0</v>
      </c>
      <c r="Q33" s="7">
        <f>MIN(Q32,Q28)</f>
        <v>0</v>
      </c>
      <c r="R33" s="7">
        <f>MIN(R32,R28)</f>
        <v>710268.75068180345</v>
      </c>
    </row>
    <row r="34" spans="2:18" x14ac:dyDescent="0.25">
      <c r="B34" t="s">
        <v>14</v>
      </c>
      <c r="G34" s="7"/>
      <c r="H34" s="7">
        <f>+H28-H33</f>
        <v>0</v>
      </c>
      <c r="I34" s="7">
        <f>+I28-I33</f>
        <v>0</v>
      </c>
      <c r="J34" s="7">
        <f>+J28-J33</f>
        <v>0</v>
      </c>
      <c r="K34" s="7">
        <f>+K28-K33</f>
        <v>0</v>
      </c>
      <c r="L34" s="7">
        <f>+L28-L33</f>
        <v>0</v>
      </c>
      <c r="M34" s="7">
        <f>+M28-M33</f>
        <v>0</v>
      </c>
      <c r="N34" s="7">
        <f>+N28-N33</f>
        <v>0</v>
      </c>
      <c r="O34" s="7">
        <f>+O28-O33</f>
        <v>0</v>
      </c>
      <c r="P34" s="7">
        <f>+P28-P33</f>
        <v>0</v>
      </c>
      <c r="Q34" s="7">
        <f>+Q28-Q33</f>
        <v>0</v>
      </c>
      <c r="R34" s="7">
        <f>+R28-R33</f>
        <v>479462.49863639299</v>
      </c>
    </row>
    <row r="35" spans="2:18" x14ac:dyDescent="0.25"/>
    <row r="36" spans="2:18" x14ac:dyDescent="0.25">
      <c r="B36" s="12" t="s">
        <v>25</v>
      </c>
      <c r="C36" s="12"/>
      <c r="D36" s="12"/>
      <c r="E36" s="12"/>
      <c r="F36" s="12"/>
      <c r="H36" s="24">
        <v>0</v>
      </c>
      <c r="I36" s="24">
        <f>+H36+1</f>
        <v>1</v>
      </c>
      <c r="J36" s="24">
        <f t="shared" ref="J36:R36" si="10">+I36+1</f>
        <v>2</v>
      </c>
      <c r="K36" s="24">
        <f t="shared" si="10"/>
        <v>3</v>
      </c>
      <c r="L36" s="24">
        <f t="shared" si="10"/>
        <v>4</v>
      </c>
      <c r="M36" s="24">
        <f t="shared" si="10"/>
        <v>5</v>
      </c>
      <c r="N36" s="24">
        <f t="shared" si="10"/>
        <v>6</v>
      </c>
      <c r="O36" s="24">
        <f t="shared" si="10"/>
        <v>7</v>
      </c>
      <c r="P36" s="24">
        <f t="shared" si="10"/>
        <v>8</v>
      </c>
      <c r="Q36" s="24">
        <f t="shared" si="10"/>
        <v>9</v>
      </c>
      <c r="R36" s="24">
        <f t="shared" si="10"/>
        <v>10</v>
      </c>
    </row>
    <row r="37" spans="2:18" x14ac:dyDescent="0.25">
      <c r="B37" t="s">
        <v>7</v>
      </c>
      <c r="G37" s="7"/>
      <c r="H37" s="7">
        <f>H34*$I$11</f>
        <v>0</v>
      </c>
      <c r="I37" s="7">
        <f>I34*$I$11</f>
        <v>0</v>
      </c>
      <c r="J37" s="7">
        <f>J34*$I$11</f>
        <v>0</v>
      </c>
      <c r="K37" s="7">
        <f>K34*$I$11</f>
        <v>0</v>
      </c>
      <c r="L37" s="7">
        <f>L34*$I$11</f>
        <v>0</v>
      </c>
      <c r="M37" s="7">
        <f>M34*$I$11</f>
        <v>0</v>
      </c>
      <c r="N37" s="7">
        <f>N34*$I$11</f>
        <v>0</v>
      </c>
      <c r="O37" s="7">
        <f>O34*$I$11</f>
        <v>0</v>
      </c>
      <c r="P37" s="7">
        <f>P34*$I$11</f>
        <v>0</v>
      </c>
      <c r="Q37" s="7">
        <f>Q34*$I$11</f>
        <v>0</v>
      </c>
      <c r="R37" s="7">
        <f>R34*$I$11</f>
        <v>239731.2493181965</v>
      </c>
    </row>
    <row r="38" spans="2:18" x14ac:dyDescent="0.25">
      <c r="B38" t="s">
        <v>15</v>
      </c>
      <c r="G38" s="7"/>
      <c r="H38" s="7">
        <f>+H34*$H$11</f>
        <v>0</v>
      </c>
      <c r="I38" s="7">
        <f>+I34*$H$11</f>
        <v>0</v>
      </c>
      <c r="J38" s="7">
        <f>+J34*$H$11</f>
        <v>0</v>
      </c>
      <c r="K38" s="7">
        <f>+K34*$H$11</f>
        <v>0</v>
      </c>
      <c r="L38" s="7">
        <f>+L34*$H$11</f>
        <v>0</v>
      </c>
      <c r="M38" s="7">
        <f>+M34*$H$11</f>
        <v>0</v>
      </c>
      <c r="N38" s="7">
        <f>+N34*$H$11</f>
        <v>0</v>
      </c>
      <c r="O38" s="7">
        <f>+O34*$H$11</f>
        <v>0</v>
      </c>
      <c r="P38" s="7">
        <f>+P34*$H$11</f>
        <v>0</v>
      </c>
      <c r="Q38" s="7">
        <f>+Q34*$H$11</f>
        <v>0</v>
      </c>
      <c r="R38" s="7">
        <f>+R34*$H$11</f>
        <v>239731.2493181965</v>
      </c>
    </row>
    <row r="39" spans="2:18" x14ac:dyDescent="0.25"/>
    <row r="40" spans="2:18" hidden="1" x14ac:dyDescent="0.25"/>
    <row r="41" spans="2:18" hidden="1" x14ac:dyDescent="0.25"/>
    <row r="42" spans="2:18" hidden="1" x14ac:dyDescent="0.25"/>
    <row r="43" spans="2:18" hidden="1" x14ac:dyDescent="0.25"/>
    <row r="44" spans="2:18" hidden="1" x14ac:dyDescent="0.25"/>
    <row r="45" spans="2:18" hidden="1" x14ac:dyDescent="0.25"/>
    <row r="46" spans="2:18" hidden="1" x14ac:dyDescent="0.25"/>
    <row r="47" spans="2:18" hidden="1" x14ac:dyDescent="0.25"/>
    <row r="48" spans="2:18" hidden="1" x14ac:dyDescent="0.25"/>
    <row r="49" hidden="1" x14ac:dyDescent="0.25"/>
  </sheetData>
  <mergeCells count="1">
    <mergeCell ref="K4:N4"/>
  </mergeCells>
  <dataValidations count="1">
    <dataValidation type="list" allowBlank="1" showInputMessage="1" showErrorMessage="1" sqref="N5" xr:uid="{C38FEB89-909E-4D85-8DDD-C33970AC1B85}">
      <formula1>"A, B"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Catch Up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2019-03-19T02:23:55Z</dcterms:created>
  <dcterms:modified xsi:type="dcterms:W3CDTF">2019-03-19T03:12:28Z</dcterms:modified>
</cp:coreProperties>
</file>