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urt\Desktop\"/>
    </mc:Choice>
  </mc:AlternateContent>
  <xr:revisionPtr revIDLastSave="0" documentId="10_ncr:100000_{BDE7088A-73C6-4270-A786-CA563D96B657}" xr6:coauthVersionLast="31" xr6:coauthVersionMax="31" xr10:uidLastSave="{00000000-0000-0000-0000-000000000000}"/>
  <bookViews>
    <workbookView xWindow="0" yWindow="0" windowWidth="28800" windowHeight="12225" xr2:uid="{29A41F56-67A8-41A7-9CCD-FE51C4B7FD92}"/>
  </bookViews>
  <sheets>
    <sheet name="Sheet1" sheetId="1" r:id="rId1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C39" i="1"/>
  <c r="C20" i="1"/>
  <c r="F17" i="1"/>
  <c r="E36" i="1"/>
  <c r="D36" i="1"/>
  <c r="C36" i="1"/>
  <c r="E17" i="1"/>
  <c r="D17" i="1"/>
  <c r="C17" i="1"/>
  <c r="F37" i="1"/>
  <c r="E37" i="1"/>
  <c r="D37" i="1"/>
  <c r="C37" i="1"/>
  <c r="D35" i="1"/>
  <c r="E35" i="1"/>
  <c r="F35" i="1"/>
  <c r="AC28" i="1"/>
  <c r="AC29" i="1"/>
  <c r="AC30" i="1"/>
  <c r="AB28" i="1"/>
  <c r="AB30" i="1"/>
  <c r="AA28" i="1"/>
  <c r="AA30" i="1"/>
  <c r="Z28" i="1"/>
  <c r="Z30" i="1"/>
  <c r="Y28" i="1"/>
  <c r="Y30" i="1"/>
  <c r="X28" i="1"/>
  <c r="X30" i="1"/>
  <c r="W28" i="1"/>
  <c r="W30" i="1"/>
  <c r="V28" i="1"/>
  <c r="V30" i="1"/>
  <c r="U28" i="1"/>
  <c r="U30" i="1"/>
  <c r="T28" i="1"/>
  <c r="T30" i="1"/>
  <c r="S28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F18" i="1"/>
  <c r="E18" i="1"/>
  <c r="D18" i="1"/>
  <c r="C18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E16" i="1"/>
  <c r="F16" i="1"/>
  <c r="D16" i="1"/>
  <c r="C13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D5" i="1"/>
  <c r="AC11" i="1"/>
  <c r="AB11" i="1"/>
  <c r="AA9" i="1"/>
  <c r="AA11" i="1"/>
  <c r="Z9" i="1"/>
  <c r="Z11" i="1"/>
  <c r="Y9" i="1"/>
  <c r="Y11" i="1"/>
  <c r="X9" i="1"/>
  <c r="X11" i="1"/>
  <c r="W9" i="1"/>
  <c r="W11" i="1"/>
  <c r="V9" i="1"/>
  <c r="V11" i="1"/>
  <c r="U9" i="1"/>
  <c r="U11" i="1"/>
  <c r="T9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AC10" i="1"/>
  <c r="AC9" i="1"/>
  <c r="AB9" i="1"/>
  <c r="S9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C32" i="1"/>
</calcChain>
</file>

<file path=xl/sharedStrings.xml><?xml version="1.0" encoding="utf-8"?>
<sst xmlns="http://schemas.openxmlformats.org/spreadsheetml/2006/main" count="20" uniqueCount="12">
  <si>
    <t>Timing of Development Cash Flows</t>
  </si>
  <si>
    <t>Development Cash Flows</t>
  </si>
  <si>
    <t>Operation Cash Flows</t>
  </si>
  <si>
    <t>Residual Cash Flows</t>
  </si>
  <si>
    <t>Net Unlevered Cash Flows</t>
  </si>
  <si>
    <t>Unlevered IRR (Monthly)</t>
  </si>
  <si>
    <t>Unlevered IRR (Annual)</t>
  </si>
  <si>
    <t>MONTHLY (Start Time 1)</t>
  </si>
  <si>
    <t>MONTHLY (Start Time 0)</t>
  </si>
  <si>
    <t>ANNUAL (Start Time 0)</t>
  </si>
  <si>
    <t>ANNUAL (Start Time 1)</t>
  </si>
  <si>
    <t>As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</si>
</sst>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Month&quot;\ 0"/>
    <numFmt numFmtId="167" formatCode="&quot;Year&quot;\ 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1" fillId="0" borderId="0" xfId="0" applyFont="1"/>
    <xf numFmtId="3" fontId="3" fillId="0" borderId="0" xfId="0" applyNumberFormat="1" applyFont="1"/>
    <xf numFmtId="3" fontId="2" fillId="0" borderId="0" xfId="0" applyNumberFormat="1" applyFont="1" applyFill="1"/>
    <xf numFmtId="3" fontId="4" fillId="0" borderId="0" xfId="0" applyNumberFormat="1" applyFont="1" applyFill="1"/>
    <xf numFmtId="14" fontId="2" fillId="0" borderId="0" xfId="0" applyNumberFormat="1" applyFont="1"/>
    <xf numFmtId="14" fontId="0" fillId="0" borderId="0" xfId="0" applyNumberFormat="1"/>
    <xf numFmtId="10" fontId="0" fillId="0" borderId="0" xfId="0" applyNumberFormat="1"/>
    <xf numFmtId="167" fontId="0" fillId="0" borderId="0" xfId="0" applyNumberFormat="1"/>
    <xf numFmtId="167" fontId="3" fillId="0" borderId="0" xfId="0" applyNumberFormat="1" applyFont="1"/>
    <xf numFmtId="3" fontId="0" fillId="0" borderId="0" xfId="0" applyNumberFormat="1"/>
    <xf numFmtId="0" fontId="0" fillId="0" borderId="0" xfId="0" applyAlignment="1">
      <alignment horizontal="right"/>
    </xf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1FB2-BAD6-4879-AEB4-8D6D0A6BE575}">
  <dimension ref="B2:AC39"/>
  <sheetViews>
    <sheetView tabSelected="1" zoomScale="85" zoomScaleNormal="85" workbookViewId="0"/>
  </sheetViews>
  <sheetFormatPr defaultRowHeight="15" x14ac:dyDescent="0.25"/>
  <cols>
    <col min="1" max="1" width="2.7109375" customWidth="1"/>
    <col min="2" max="2" width="24.5703125" bestFit="1" customWidth="1"/>
    <col min="3" max="3" width="12.42578125" bestFit="1" customWidth="1"/>
    <col min="4" max="4" width="10.85546875" bestFit="1" customWidth="1"/>
    <col min="5" max="5" width="10.7109375" bestFit="1" customWidth="1"/>
    <col min="6" max="12" width="9.85546875" bestFit="1" customWidth="1"/>
    <col min="13" max="15" width="10.85546875" bestFit="1" customWidth="1"/>
    <col min="16" max="24" width="9.85546875" bestFit="1" customWidth="1"/>
    <col min="25" max="27" width="10.85546875" bestFit="1" customWidth="1"/>
    <col min="28" max="29" width="9.85546875" bestFit="1" customWidth="1"/>
  </cols>
  <sheetData>
    <row r="2" spans="2:29" x14ac:dyDescent="0.25">
      <c r="B2" s="2" t="s">
        <v>0</v>
      </c>
    </row>
    <row r="4" spans="2:29" x14ac:dyDescent="0.25">
      <c r="B4" s="2" t="s">
        <v>8</v>
      </c>
    </row>
    <row r="5" spans="2:29" x14ac:dyDescent="0.25">
      <c r="B5" s="2"/>
      <c r="C5" s="6">
        <v>43465</v>
      </c>
      <c r="D5" s="7">
        <f>EOMONTH(C5,1)</f>
        <v>43496</v>
      </c>
      <c r="E5" s="7">
        <f t="shared" ref="E5:AC5" si="0">EOMONTH(D5,1)</f>
        <v>43524</v>
      </c>
      <c r="F5" s="7">
        <f t="shared" si="0"/>
        <v>43555</v>
      </c>
      <c r="G5" s="7">
        <f t="shared" si="0"/>
        <v>43585</v>
      </c>
      <c r="H5" s="7">
        <f t="shared" si="0"/>
        <v>43616</v>
      </c>
      <c r="I5" s="7">
        <f t="shared" si="0"/>
        <v>43646</v>
      </c>
      <c r="J5" s="7">
        <f t="shared" si="0"/>
        <v>43677</v>
      </c>
      <c r="K5" s="7">
        <f t="shared" si="0"/>
        <v>43708</v>
      </c>
      <c r="L5" s="7">
        <f t="shared" si="0"/>
        <v>43738</v>
      </c>
      <c r="M5" s="7">
        <f t="shared" si="0"/>
        <v>43769</v>
      </c>
      <c r="N5" s="7">
        <f t="shared" si="0"/>
        <v>43799</v>
      </c>
      <c r="O5" s="7">
        <f t="shared" si="0"/>
        <v>43830</v>
      </c>
      <c r="P5" s="7">
        <f t="shared" si="0"/>
        <v>43861</v>
      </c>
      <c r="Q5" s="7">
        <f t="shared" si="0"/>
        <v>43890</v>
      </c>
      <c r="R5" s="7">
        <f t="shared" si="0"/>
        <v>43921</v>
      </c>
      <c r="S5" s="7">
        <f t="shared" si="0"/>
        <v>43951</v>
      </c>
      <c r="T5" s="7">
        <f t="shared" si="0"/>
        <v>43982</v>
      </c>
      <c r="U5" s="7">
        <f t="shared" si="0"/>
        <v>44012</v>
      </c>
      <c r="V5" s="7">
        <f t="shared" si="0"/>
        <v>44043</v>
      </c>
      <c r="W5" s="7">
        <f t="shared" si="0"/>
        <v>44074</v>
      </c>
      <c r="X5" s="7">
        <f t="shared" si="0"/>
        <v>44104</v>
      </c>
      <c r="Y5" s="7">
        <f t="shared" si="0"/>
        <v>44135</v>
      </c>
      <c r="Z5" s="7">
        <f t="shared" si="0"/>
        <v>44165</v>
      </c>
      <c r="AA5" s="7">
        <f t="shared" si="0"/>
        <v>44196</v>
      </c>
      <c r="AB5" s="7">
        <f t="shared" si="0"/>
        <v>44227</v>
      </c>
      <c r="AC5" s="7">
        <f t="shared" si="0"/>
        <v>44255</v>
      </c>
    </row>
    <row r="6" spans="2:29" x14ac:dyDescent="0.25">
      <c r="B6" s="2"/>
      <c r="C6" s="10">
        <f>ROUNDUP(C7/12,0)</f>
        <v>0</v>
      </c>
      <c r="D6" s="10">
        <f t="shared" ref="D6:AC6" si="1">ROUNDUP(D7/12,0)</f>
        <v>1</v>
      </c>
      <c r="E6" s="10">
        <f t="shared" si="1"/>
        <v>1</v>
      </c>
      <c r="F6" s="10">
        <f t="shared" si="1"/>
        <v>1</v>
      </c>
      <c r="G6" s="10">
        <f t="shared" si="1"/>
        <v>1</v>
      </c>
      <c r="H6" s="10">
        <f t="shared" si="1"/>
        <v>1</v>
      </c>
      <c r="I6" s="10">
        <f t="shared" si="1"/>
        <v>1</v>
      </c>
      <c r="J6" s="10">
        <f t="shared" si="1"/>
        <v>1</v>
      </c>
      <c r="K6" s="10">
        <f t="shared" si="1"/>
        <v>1</v>
      </c>
      <c r="L6" s="10">
        <f t="shared" si="1"/>
        <v>1</v>
      </c>
      <c r="M6" s="10">
        <f t="shared" si="1"/>
        <v>1</v>
      </c>
      <c r="N6" s="10">
        <f t="shared" si="1"/>
        <v>1</v>
      </c>
      <c r="O6" s="10">
        <f t="shared" si="1"/>
        <v>1</v>
      </c>
      <c r="P6" s="10">
        <f t="shared" si="1"/>
        <v>2</v>
      </c>
      <c r="Q6" s="10">
        <f t="shared" si="1"/>
        <v>2</v>
      </c>
      <c r="R6" s="10">
        <f t="shared" si="1"/>
        <v>2</v>
      </c>
      <c r="S6" s="10">
        <f t="shared" si="1"/>
        <v>2</v>
      </c>
      <c r="T6" s="10">
        <f t="shared" si="1"/>
        <v>2</v>
      </c>
      <c r="U6" s="10">
        <f t="shared" si="1"/>
        <v>2</v>
      </c>
      <c r="V6" s="10">
        <f t="shared" si="1"/>
        <v>2</v>
      </c>
      <c r="W6" s="10">
        <f t="shared" si="1"/>
        <v>2</v>
      </c>
      <c r="X6" s="10">
        <f t="shared" si="1"/>
        <v>2</v>
      </c>
      <c r="Y6" s="10">
        <f t="shared" si="1"/>
        <v>2</v>
      </c>
      <c r="Z6" s="10">
        <f t="shared" si="1"/>
        <v>2</v>
      </c>
      <c r="AA6" s="10">
        <f t="shared" si="1"/>
        <v>2</v>
      </c>
      <c r="AB6" s="10">
        <f t="shared" si="1"/>
        <v>3</v>
      </c>
      <c r="AC6" s="10">
        <f t="shared" si="1"/>
        <v>3</v>
      </c>
    </row>
    <row r="7" spans="2:29" x14ac:dyDescent="0.25">
      <c r="C7" s="1">
        <v>0</v>
      </c>
      <c r="D7" s="1">
        <f>C7+1</f>
        <v>1</v>
      </c>
      <c r="E7" s="1">
        <f t="shared" ref="E7:AC7" si="2">D7+1</f>
        <v>2</v>
      </c>
      <c r="F7" s="1">
        <f t="shared" si="2"/>
        <v>3</v>
      </c>
      <c r="G7" s="1">
        <f t="shared" si="2"/>
        <v>4</v>
      </c>
      <c r="H7" s="1">
        <f t="shared" si="2"/>
        <v>5</v>
      </c>
      <c r="I7" s="1">
        <f t="shared" si="2"/>
        <v>6</v>
      </c>
      <c r="J7" s="1">
        <f t="shared" si="2"/>
        <v>7</v>
      </c>
      <c r="K7" s="1">
        <f t="shared" si="2"/>
        <v>8</v>
      </c>
      <c r="L7" s="1">
        <f t="shared" si="2"/>
        <v>9</v>
      </c>
      <c r="M7" s="1">
        <f t="shared" si="2"/>
        <v>10</v>
      </c>
      <c r="N7" s="1">
        <f t="shared" si="2"/>
        <v>11</v>
      </c>
      <c r="O7" s="1">
        <f t="shared" si="2"/>
        <v>12</v>
      </c>
      <c r="P7" s="1">
        <f t="shared" si="2"/>
        <v>13</v>
      </c>
      <c r="Q7" s="1">
        <f t="shared" si="2"/>
        <v>14</v>
      </c>
      <c r="R7" s="1">
        <f t="shared" si="2"/>
        <v>15</v>
      </c>
      <c r="S7" s="1">
        <f t="shared" si="2"/>
        <v>16</v>
      </c>
      <c r="T7" s="1">
        <f t="shared" si="2"/>
        <v>17</v>
      </c>
      <c r="U7" s="1">
        <f t="shared" si="2"/>
        <v>18</v>
      </c>
      <c r="V7" s="1">
        <f t="shared" si="2"/>
        <v>19</v>
      </c>
      <c r="W7" s="1">
        <f t="shared" si="2"/>
        <v>20</v>
      </c>
      <c r="X7" s="1">
        <f t="shared" si="2"/>
        <v>21</v>
      </c>
      <c r="Y7" s="1">
        <f t="shared" si="2"/>
        <v>22</v>
      </c>
      <c r="Z7" s="1">
        <f t="shared" si="2"/>
        <v>23</v>
      </c>
      <c r="AA7" s="1">
        <f t="shared" si="2"/>
        <v>24</v>
      </c>
      <c r="AB7" s="1">
        <f t="shared" si="2"/>
        <v>25</v>
      </c>
      <c r="AC7" s="1">
        <f t="shared" si="2"/>
        <v>26</v>
      </c>
    </row>
    <row r="8" spans="2:29" x14ac:dyDescent="0.25">
      <c r="B8" t="s">
        <v>1</v>
      </c>
      <c r="C8" s="4">
        <v>-1000000</v>
      </c>
      <c r="D8" s="4">
        <v>-250000</v>
      </c>
      <c r="E8" s="4">
        <v>-250000</v>
      </c>
      <c r="F8" s="4">
        <v>-250000</v>
      </c>
      <c r="G8" s="4">
        <v>-250000</v>
      </c>
      <c r="H8" s="4">
        <v>-250000</v>
      </c>
      <c r="I8" s="4">
        <v>-250000</v>
      </c>
      <c r="J8" s="4">
        <v>-250000</v>
      </c>
      <c r="K8" s="4">
        <v>-250000</v>
      </c>
      <c r="L8" s="4">
        <v>-250000</v>
      </c>
      <c r="M8" s="4">
        <v>-250000</v>
      </c>
      <c r="N8" s="4">
        <v>-250000</v>
      </c>
      <c r="O8" s="4">
        <v>-250000</v>
      </c>
      <c r="P8" s="4">
        <v>-250000</v>
      </c>
      <c r="Q8" s="4">
        <v>-250000</v>
      </c>
      <c r="R8" s="4">
        <v>-250000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</row>
    <row r="9" spans="2:29" x14ac:dyDescent="0.25">
      <c r="B9" t="s">
        <v>2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>4750000*0.065/12</f>
        <v>25729.166666666668</v>
      </c>
      <c r="T9" s="4">
        <f t="shared" ref="T9:AA9" si="3">4750000*0.065/12</f>
        <v>25729.166666666668</v>
      </c>
      <c r="U9" s="4">
        <f t="shared" si="3"/>
        <v>25729.166666666668</v>
      </c>
      <c r="V9" s="4">
        <f t="shared" si="3"/>
        <v>25729.166666666668</v>
      </c>
      <c r="W9" s="4">
        <f t="shared" si="3"/>
        <v>25729.166666666668</v>
      </c>
      <c r="X9" s="4">
        <f t="shared" si="3"/>
        <v>25729.166666666668</v>
      </c>
      <c r="Y9" s="4">
        <f t="shared" si="3"/>
        <v>25729.166666666668</v>
      </c>
      <c r="Z9" s="4">
        <f t="shared" si="3"/>
        <v>25729.166666666668</v>
      </c>
      <c r="AA9" s="4">
        <f t="shared" si="3"/>
        <v>25729.166666666668</v>
      </c>
      <c r="AB9" s="4">
        <f>4750000*0.065/12*1.03</f>
        <v>26501.041666666668</v>
      </c>
      <c r="AC9" s="4">
        <f>4750000*0.065/12*1.03</f>
        <v>26501.041666666668</v>
      </c>
    </row>
    <row r="10" spans="2:29" x14ac:dyDescent="0.25">
      <c r="B10" t="s">
        <v>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f>+(AC9*12)/0.055</f>
        <v>5782045.4545454541</v>
      </c>
    </row>
    <row r="11" spans="2:29" x14ac:dyDescent="0.25">
      <c r="B11" t="s">
        <v>4</v>
      </c>
      <c r="C11" s="3">
        <f>SUM(C8:C10)</f>
        <v>-1000000</v>
      </c>
      <c r="D11" s="3">
        <f t="shared" ref="D11:AC11" si="4">SUM(D8:D10)</f>
        <v>-250000</v>
      </c>
      <c r="E11" s="3">
        <f t="shared" si="4"/>
        <v>-250000</v>
      </c>
      <c r="F11" s="3">
        <f t="shared" si="4"/>
        <v>-250000</v>
      </c>
      <c r="G11" s="3">
        <f t="shared" si="4"/>
        <v>-250000</v>
      </c>
      <c r="H11" s="3">
        <f t="shared" si="4"/>
        <v>-250000</v>
      </c>
      <c r="I11" s="3">
        <f t="shared" si="4"/>
        <v>-250000</v>
      </c>
      <c r="J11" s="3">
        <f t="shared" si="4"/>
        <v>-250000</v>
      </c>
      <c r="K11" s="3">
        <f t="shared" si="4"/>
        <v>-250000</v>
      </c>
      <c r="L11" s="3">
        <f t="shared" si="4"/>
        <v>-250000</v>
      </c>
      <c r="M11" s="3">
        <f t="shared" si="4"/>
        <v>-250000</v>
      </c>
      <c r="N11" s="3">
        <f t="shared" si="4"/>
        <v>-250000</v>
      </c>
      <c r="O11" s="3">
        <f t="shared" si="4"/>
        <v>-250000</v>
      </c>
      <c r="P11" s="3">
        <f t="shared" si="4"/>
        <v>-250000</v>
      </c>
      <c r="Q11" s="3">
        <f t="shared" si="4"/>
        <v>-250000</v>
      </c>
      <c r="R11" s="3">
        <f t="shared" si="4"/>
        <v>-250000</v>
      </c>
      <c r="S11" s="3">
        <f t="shared" si="4"/>
        <v>25729.166666666668</v>
      </c>
      <c r="T11" s="3">
        <f t="shared" si="4"/>
        <v>25729.166666666668</v>
      </c>
      <c r="U11" s="3">
        <f t="shared" si="4"/>
        <v>25729.166666666668</v>
      </c>
      <c r="V11" s="3">
        <f t="shared" si="4"/>
        <v>25729.166666666668</v>
      </c>
      <c r="W11" s="3">
        <f t="shared" si="4"/>
        <v>25729.166666666668</v>
      </c>
      <c r="X11" s="3">
        <f t="shared" si="4"/>
        <v>25729.166666666668</v>
      </c>
      <c r="Y11" s="3">
        <f t="shared" si="4"/>
        <v>25729.166666666668</v>
      </c>
      <c r="Z11" s="3">
        <f t="shared" si="4"/>
        <v>25729.166666666668</v>
      </c>
      <c r="AA11" s="3">
        <f t="shared" si="4"/>
        <v>25729.166666666668</v>
      </c>
      <c r="AB11" s="3">
        <f t="shared" si="4"/>
        <v>26501.041666666668</v>
      </c>
      <c r="AC11" s="3">
        <f t="shared" si="4"/>
        <v>5808546.4962121211</v>
      </c>
    </row>
    <row r="13" spans="2:29" x14ac:dyDescent="0.25">
      <c r="B13" t="s">
        <v>5</v>
      </c>
      <c r="C13" s="8">
        <f>XIRR(C11:AC11,C5:AC5)</f>
        <v>0.16167710423469545</v>
      </c>
    </row>
    <row r="15" spans="2:29" x14ac:dyDescent="0.25">
      <c r="B15" s="2" t="s">
        <v>9</v>
      </c>
    </row>
    <row r="16" spans="2:29" x14ac:dyDescent="0.25">
      <c r="C16" s="9">
        <v>0</v>
      </c>
      <c r="D16" s="9">
        <f>C16+1</f>
        <v>1</v>
      </c>
      <c r="E16" s="9">
        <f t="shared" ref="E16:F16" si="5">D16+1</f>
        <v>2</v>
      </c>
      <c r="F16" s="9">
        <f t="shared" si="5"/>
        <v>3</v>
      </c>
    </row>
    <row r="17" spans="2:29" x14ac:dyDescent="0.25">
      <c r="B17" s="12" t="s">
        <v>11</v>
      </c>
      <c r="C17" s="13">
        <f>C5</f>
        <v>43465</v>
      </c>
      <c r="D17" s="13">
        <f>EOMONTH(C17,12)</f>
        <v>43830</v>
      </c>
      <c r="E17" s="13">
        <f t="shared" ref="E17:F17" si="6">EOMONTH(D17,12)</f>
        <v>44196</v>
      </c>
      <c r="F17" s="13">
        <f t="shared" si="6"/>
        <v>44561</v>
      </c>
    </row>
    <row r="18" spans="2:29" x14ac:dyDescent="0.25">
      <c r="B18" t="s">
        <v>4</v>
      </c>
      <c r="C18" s="11">
        <f>SUMIF($C$6:$AC$6,C16,$C$11:$AC$11)</f>
        <v>-1000000</v>
      </c>
      <c r="D18" s="11">
        <f>SUMIF($C$6:$AC$6,D16,$C$11:$AC$11)</f>
        <v>-3000000</v>
      </c>
      <c r="E18" s="11">
        <f>SUMIF($C$6:$AC$6,E16,$C$11:$AC$11)</f>
        <v>-518437.50000000029</v>
      </c>
      <c r="F18" s="11">
        <f>SUMIF($C$6:$AC$6,F16,$C$11:$AC$11)</f>
        <v>5835047.5378787881</v>
      </c>
    </row>
    <row r="19" spans="2:29" x14ac:dyDescent="0.25">
      <c r="C19" s="11"/>
      <c r="D19" s="11"/>
      <c r="E19" s="11"/>
      <c r="F19" s="11"/>
    </row>
    <row r="20" spans="2:29" x14ac:dyDescent="0.25">
      <c r="B20" t="s">
        <v>6</v>
      </c>
      <c r="C20" s="8">
        <f>IRR(C18:F18)</f>
        <v>0.12780624700050991</v>
      </c>
    </row>
    <row r="23" spans="2:29" x14ac:dyDescent="0.25">
      <c r="B23" s="2" t="s">
        <v>7</v>
      </c>
    </row>
    <row r="24" spans="2:29" x14ac:dyDescent="0.25">
      <c r="B24" s="2"/>
      <c r="C24" s="6">
        <v>43465</v>
      </c>
      <c r="D24" s="7">
        <f>EOMONTH(C24,1)</f>
        <v>43496</v>
      </c>
      <c r="E24" s="7">
        <f t="shared" ref="E24:AC24" si="7">EOMONTH(D24,1)</f>
        <v>43524</v>
      </c>
      <c r="F24" s="7">
        <f t="shared" si="7"/>
        <v>43555</v>
      </c>
      <c r="G24" s="7">
        <f t="shared" si="7"/>
        <v>43585</v>
      </c>
      <c r="H24" s="7">
        <f t="shared" si="7"/>
        <v>43616</v>
      </c>
      <c r="I24" s="7">
        <f t="shared" si="7"/>
        <v>43646</v>
      </c>
      <c r="J24" s="7">
        <f t="shared" si="7"/>
        <v>43677</v>
      </c>
      <c r="K24" s="7">
        <f t="shared" si="7"/>
        <v>43708</v>
      </c>
      <c r="L24" s="7">
        <f t="shared" si="7"/>
        <v>43738</v>
      </c>
      <c r="M24" s="7">
        <f t="shared" si="7"/>
        <v>43769</v>
      </c>
      <c r="N24" s="7">
        <f t="shared" si="7"/>
        <v>43799</v>
      </c>
      <c r="O24" s="7">
        <f t="shared" si="7"/>
        <v>43830</v>
      </c>
      <c r="P24" s="7">
        <f t="shared" si="7"/>
        <v>43861</v>
      </c>
      <c r="Q24" s="7">
        <f t="shared" si="7"/>
        <v>43890</v>
      </c>
      <c r="R24" s="7">
        <f t="shared" si="7"/>
        <v>43921</v>
      </c>
      <c r="S24" s="7">
        <f t="shared" si="7"/>
        <v>43951</v>
      </c>
      <c r="T24" s="7">
        <f t="shared" si="7"/>
        <v>43982</v>
      </c>
      <c r="U24" s="7">
        <f t="shared" si="7"/>
        <v>44012</v>
      </c>
      <c r="V24" s="7">
        <f t="shared" si="7"/>
        <v>44043</v>
      </c>
      <c r="W24" s="7">
        <f t="shared" si="7"/>
        <v>44074</v>
      </c>
      <c r="X24" s="7">
        <f t="shared" si="7"/>
        <v>44104</v>
      </c>
      <c r="Y24" s="7">
        <f t="shared" si="7"/>
        <v>44135</v>
      </c>
      <c r="Z24" s="7">
        <f t="shared" si="7"/>
        <v>44165</v>
      </c>
      <c r="AA24" s="7">
        <f t="shared" si="7"/>
        <v>44196</v>
      </c>
      <c r="AB24" s="7">
        <f t="shared" si="7"/>
        <v>44227</v>
      </c>
      <c r="AC24" s="7">
        <f t="shared" si="7"/>
        <v>44255</v>
      </c>
    </row>
    <row r="25" spans="2:29" x14ac:dyDescent="0.25">
      <c r="B25" s="2"/>
      <c r="C25" s="10">
        <f>ROUNDUP(C26/12,0)</f>
        <v>1</v>
      </c>
      <c r="D25" s="10">
        <f t="shared" ref="D25" si="8">ROUNDUP(D26/12,0)</f>
        <v>1</v>
      </c>
      <c r="E25" s="10">
        <f t="shared" ref="E25" si="9">ROUNDUP(E26/12,0)</f>
        <v>1</v>
      </c>
      <c r="F25" s="10">
        <f t="shared" ref="F25" si="10">ROUNDUP(F26/12,0)</f>
        <v>1</v>
      </c>
      <c r="G25" s="10">
        <f t="shared" ref="G25" si="11">ROUNDUP(G26/12,0)</f>
        <v>1</v>
      </c>
      <c r="H25" s="10">
        <f t="shared" ref="H25" si="12">ROUNDUP(H26/12,0)</f>
        <v>1</v>
      </c>
      <c r="I25" s="10">
        <f t="shared" ref="I25" si="13">ROUNDUP(I26/12,0)</f>
        <v>1</v>
      </c>
      <c r="J25" s="10">
        <f t="shared" ref="J25" si="14">ROUNDUP(J26/12,0)</f>
        <v>1</v>
      </c>
      <c r="K25" s="10">
        <f t="shared" ref="K25" si="15">ROUNDUP(K26/12,0)</f>
        <v>1</v>
      </c>
      <c r="L25" s="10">
        <f t="shared" ref="L25" si="16">ROUNDUP(L26/12,0)</f>
        <v>1</v>
      </c>
      <c r="M25" s="10">
        <f t="shared" ref="M25" si="17">ROUNDUP(M26/12,0)</f>
        <v>1</v>
      </c>
      <c r="N25" s="10">
        <f t="shared" ref="N25" si="18">ROUNDUP(N26/12,0)</f>
        <v>1</v>
      </c>
      <c r="O25" s="10">
        <f t="shared" ref="O25" si="19">ROUNDUP(O26/12,0)</f>
        <v>2</v>
      </c>
      <c r="P25" s="10">
        <f t="shared" ref="P25" si="20">ROUNDUP(P26/12,0)</f>
        <v>2</v>
      </c>
      <c r="Q25" s="10">
        <f t="shared" ref="Q25" si="21">ROUNDUP(Q26/12,0)</f>
        <v>2</v>
      </c>
      <c r="R25" s="10">
        <f t="shared" ref="R25" si="22">ROUNDUP(R26/12,0)</f>
        <v>2</v>
      </c>
      <c r="S25" s="10">
        <f t="shared" ref="S25" si="23">ROUNDUP(S26/12,0)</f>
        <v>2</v>
      </c>
      <c r="T25" s="10">
        <f t="shared" ref="T25" si="24">ROUNDUP(T26/12,0)</f>
        <v>2</v>
      </c>
      <c r="U25" s="10">
        <f t="shared" ref="U25" si="25">ROUNDUP(U26/12,0)</f>
        <v>2</v>
      </c>
      <c r="V25" s="10">
        <f t="shared" ref="V25" si="26">ROUNDUP(V26/12,0)</f>
        <v>2</v>
      </c>
      <c r="W25" s="10">
        <f t="shared" ref="W25" si="27">ROUNDUP(W26/12,0)</f>
        <v>2</v>
      </c>
      <c r="X25" s="10">
        <f t="shared" ref="X25" si="28">ROUNDUP(X26/12,0)</f>
        <v>2</v>
      </c>
      <c r="Y25" s="10">
        <f t="shared" ref="Y25" si="29">ROUNDUP(Y26/12,0)</f>
        <v>2</v>
      </c>
      <c r="Z25" s="10">
        <f t="shared" ref="Z25" si="30">ROUNDUP(Z26/12,0)</f>
        <v>2</v>
      </c>
      <c r="AA25" s="10">
        <f t="shared" ref="AA25" si="31">ROUNDUP(AA26/12,0)</f>
        <v>3</v>
      </c>
      <c r="AB25" s="10">
        <f t="shared" ref="AB25" si="32">ROUNDUP(AB26/12,0)</f>
        <v>3</v>
      </c>
      <c r="AC25" s="10">
        <f t="shared" ref="AC25" si="33">ROUNDUP(AC26/12,0)</f>
        <v>3</v>
      </c>
    </row>
    <row r="26" spans="2:29" x14ac:dyDescent="0.25">
      <c r="C26" s="1">
        <v>1</v>
      </c>
      <c r="D26" s="1">
        <f>C26+1</f>
        <v>2</v>
      </c>
      <c r="E26" s="1">
        <f t="shared" ref="E26:AC26" si="34">D26+1</f>
        <v>3</v>
      </c>
      <c r="F26" s="1">
        <f t="shared" si="34"/>
        <v>4</v>
      </c>
      <c r="G26" s="1">
        <f t="shared" si="34"/>
        <v>5</v>
      </c>
      <c r="H26" s="1">
        <f t="shared" si="34"/>
        <v>6</v>
      </c>
      <c r="I26" s="1">
        <f t="shared" si="34"/>
        <v>7</v>
      </c>
      <c r="J26" s="1">
        <f t="shared" si="34"/>
        <v>8</v>
      </c>
      <c r="K26" s="1">
        <f t="shared" si="34"/>
        <v>9</v>
      </c>
      <c r="L26" s="1">
        <f t="shared" si="34"/>
        <v>10</v>
      </c>
      <c r="M26" s="1">
        <f t="shared" si="34"/>
        <v>11</v>
      </c>
      <c r="N26" s="1">
        <f t="shared" si="34"/>
        <v>12</v>
      </c>
      <c r="O26" s="1">
        <f t="shared" si="34"/>
        <v>13</v>
      </c>
      <c r="P26" s="1">
        <f t="shared" si="34"/>
        <v>14</v>
      </c>
      <c r="Q26" s="1">
        <f t="shared" si="34"/>
        <v>15</v>
      </c>
      <c r="R26" s="1">
        <f t="shared" si="34"/>
        <v>16</v>
      </c>
      <c r="S26" s="1">
        <f t="shared" si="34"/>
        <v>17</v>
      </c>
      <c r="T26" s="1">
        <f t="shared" si="34"/>
        <v>18</v>
      </c>
      <c r="U26" s="1">
        <f t="shared" si="34"/>
        <v>19</v>
      </c>
      <c r="V26" s="1">
        <f t="shared" si="34"/>
        <v>20</v>
      </c>
      <c r="W26" s="1">
        <f t="shared" si="34"/>
        <v>21</v>
      </c>
      <c r="X26" s="1">
        <f t="shared" si="34"/>
        <v>22</v>
      </c>
      <c r="Y26" s="1">
        <f t="shared" si="34"/>
        <v>23</v>
      </c>
      <c r="Z26" s="1">
        <f t="shared" si="34"/>
        <v>24</v>
      </c>
      <c r="AA26" s="1">
        <f t="shared" si="34"/>
        <v>25</v>
      </c>
      <c r="AB26" s="1">
        <f t="shared" si="34"/>
        <v>26</v>
      </c>
      <c r="AC26" s="1">
        <f t="shared" si="34"/>
        <v>27</v>
      </c>
    </row>
    <row r="27" spans="2:29" x14ac:dyDescent="0.25">
      <c r="B27" t="s">
        <v>1</v>
      </c>
      <c r="C27" s="4">
        <v>-1000000</v>
      </c>
      <c r="D27" s="4">
        <v>-250000</v>
      </c>
      <c r="E27" s="4">
        <v>-250000</v>
      </c>
      <c r="F27" s="4">
        <v>-250000</v>
      </c>
      <c r="G27" s="4">
        <v>-250000</v>
      </c>
      <c r="H27" s="4">
        <v>-250000</v>
      </c>
      <c r="I27" s="4">
        <v>-250000</v>
      </c>
      <c r="J27" s="4">
        <v>-250000</v>
      </c>
      <c r="K27" s="4">
        <v>-250000</v>
      </c>
      <c r="L27" s="4">
        <v>-250000</v>
      </c>
      <c r="M27" s="4">
        <v>-250000</v>
      </c>
      <c r="N27" s="4">
        <v>-250000</v>
      </c>
      <c r="O27" s="4">
        <v>-250000</v>
      </c>
      <c r="P27" s="4">
        <v>-250000</v>
      </c>
      <c r="Q27" s="4">
        <v>-250000</v>
      </c>
      <c r="R27" s="4">
        <v>-250000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</row>
    <row r="28" spans="2:29" x14ac:dyDescent="0.25">
      <c r="B28" t="s">
        <v>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>4750000*0.065/12</f>
        <v>25729.166666666668</v>
      </c>
      <c r="T28" s="4">
        <f t="shared" ref="T28:AA28" si="35">4750000*0.065/12</f>
        <v>25729.166666666668</v>
      </c>
      <c r="U28" s="4">
        <f t="shared" si="35"/>
        <v>25729.166666666668</v>
      </c>
      <c r="V28" s="4">
        <f t="shared" si="35"/>
        <v>25729.166666666668</v>
      </c>
      <c r="W28" s="4">
        <f t="shared" si="35"/>
        <v>25729.166666666668</v>
      </c>
      <c r="X28" s="4">
        <f t="shared" si="35"/>
        <v>25729.166666666668</v>
      </c>
      <c r="Y28" s="4">
        <f t="shared" si="35"/>
        <v>25729.166666666668</v>
      </c>
      <c r="Z28" s="4">
        <f t="shared" si="35"/>
        <v>25729.166666666668</v>
      </c>
      <c r="AA28" s="4">
        <f t="shared" si="35"/>
        <v>25729.166666666668</v>
      </c>
      <c r="AB28" s="4">
        <f>4750000*0.065/12*1.03</f>
        <v>26501.041666666668</v>
      </c>
      <c r="AC28" s="4">
        <f>4750000*0.065/12*1.03</f>
        <v>26501.041666666668</v>
      </c>
    </row>
    <row r="29" spans="2:29" x14ac:dyDescent="0.25">
      <c r="B29" t="s">
        <v>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f>+(AC28*12)/0.055</f>
        <v>5782045.4545454541</v>
      </c>
    </row>
    <row r="30" spans="2:29" x14ac:dyDescent="0.25">
      <c r="B30" t="s">
        <v>4</v>
      </c>
      <c r="C30" s="3">
        <f>SUM(C27:C29)</f>
        <v>-1000000</v>
      </c>
      <c r="D30" s="3">
        <f t="shared" ref="D30" si="36">SUM(D27:D29)</f>
        <v>-250000</v>
      </c>
      <c r="E30" s="3">
        <f t="shared" ref="E30" si="37">SUM(E27:E29)</f>
        <v>-250000</v>
      </c>
      <c r="F30" s="3">
        <f t="shared" ref="F30" si="38">SUM(F27:F29)</f>
        <v>-250000</v>
      </c>
      <c r="G30" s="3">
        <f t="shared" ref="G30" si="39">SUM(G27:G29)</f>
        <v>-250000</v>
      </c>
      <c r="H30" s="3">
        <f t="shared" ref="H30" si="40">SUM(H27:H29)</f>
        <v>-250000</v>
      </c>
      <c r="I30" s="3">
        <f t="shared" ref="I30" si="41">SUM(I27:I29)</f>
        <v>-250000</v>
      </c>
      <c r="J30" s="3">
        <f t="shared" ref="J30" si="42">SUM(J27:J29)</f>
        <v>-250000</v>
      </c>
      <c r="K30" s="3">
        <f t="shared" ref="K30" si="43">SUM(K27:K29)</f>
        <v>-250000</v>
      </c>
      <c r="L30" s="3">
        <f t="shared" ref="L30" si="44">SUM(L27:L29)</f>
        <v>-250000</v>
      </c>
      <c r="M30" s="3">
        <f t="shared" ref="M30" si="45">SUM(M27:M29)</f>
        <v>-250000</v>
      </c>
      <c r="N30" s="3">
        <f t="shared" ref="N30" si="46">SUM(N27:N29)</f>
        <v>-250000</v>
      </c>
      <c r="O30" s="3">
        <f t="shared" ref="O30" si="47">SUM(O27:O29)</f>
        <v>-250000</v>
      </c>
      <c r="P30" s="3">
        <f t="shared" ref="P30" si="48">SUM(P27:P29)</f>
        <v>-250000</v>
      </c>
      <c r="Q30" s="3">
        <f t="shared" ref="Q30" si="49">SUM(Q27:Q29)</f>
        <v>-250000</v>
      </c>
      <c r="R30" s="3">
        <f t="shared" ref="R30" si="50">SUM(R27:R29)</f>
        <v>-250000</v>
      </c>
      <c r="S30" s="3">
        <f t="shared" ref="S30" si="51">SUM(S27:S29)</f>
        <v>25729.166666666668</v>
      </c>
      <c r="T30" s="3">
        <f t="shared" ref="T30" si="52">SUM(T27:T29)</f>
        <v>25729.166666666668</v>
      </c>
      <c r="U30" s="3">
        <f t="shared" ref="U30" si="53">SUM(U27:U29)</f>
        <v>25729.166666666668</v>
      </c>
      <c r="V30" s="3">
        <f t="shared" ref="V30" si="54">SUM(V27:V29)</f>
        <v>25729.166666666668</v>
      </c>
      <c r="W30" s="3">
        <f t="shared" ref="W30" si="55">SUM(W27:W29)</f>
        <v>25729.166666666668</v>
      </c>
      <c r="X30" s="3">
        <f t="shared" ref="X30" si="56">SUM(X27:X29)</f>
        <v>25729.166666666668</v>
      </c>
      <c r="Y30" s="3">
        <f t="shared" ref="Y30" si="57">SUM(Y27:Y29)</f>
        <v>25729.166666666668</v>
      </c>
      <c r="Z30" s="3">
        <f t="shared" ref="Z30" si="58">SUM(Z27:Z29)</f>
        <v>25729.166666666668</v>
      </c>
      <c r="AA30" s="3">
        <f t="shared" ref="AA30" si="59">SUM(AA27:AA29)</f>
        <v>25729.166666666668</v>
      </c>
      <c r="AB30" s="3">
        <f t="shared" ref="AB30" si="60">SUM(AB27:AB29)</f>
        <v>26501.041666666668</v>
      </c>
      <c r="AC30" s="3">
        <f t="shared" ref="AC30" si="61">SUM(AC27:AC29)</f>
        <v>5808546.4962121211</v>
      </c>
    </row>
    <row r="32" spans="2:29" x14ac:dyDescent="0.25">
      <c r="B32" t="s">
        <v>5</v>
      </c>
      <c r="C32" s="8">
        <f>XIRR(C30:AC30,C24:AC24)</f>
        <v>0.16167710423469545</v>
      </c>
    </row>
    <row r="34" spans="2:6" x14ac:dyDescent="0.25">
      <c r="B34" s="2" t="s">
        <v>10</v>
      </c>
    </row>
    <row r="35" spans="2:6" x14ac:dyDescent="0.25">
      <c r="C35" s="9">
        <v>0</v>
      </c>
      <c r="D35" s="9">
        <f>C35+1</f>
        <v>1</v>
      </c>
      <c r="E35" s="9">
        <f t="shared" ref="E35:F35" si="62">D35+1</f>
        <v>2</v>
      </c>
      <c r="F35" s="9">
        <f t="shared" si="62"/>
        <v>3</v>
      </c>
    </row>
    <row r="36" spans="2:6" x14ac:dyDescent="0.25">
      <c r="C36" s="13">
        <f>C17</f>
        <v>43465</v>
      </c>
      <c r="D36" s="13">
        <f t="shared" ref="D36:F36" si="63">D17</f>
        <v>43830</v>
      </c>
      <c r="E36" s="13">
        <f t="shared" si="63"/>
        <v>44196</v>
      </c>
      <c r="F36" s="13">
        <f t="shared" si="63"/>
        <v>44561</v>
      </c>
    </row>
    <row r="37" spans="2:6" x14ac:dyDescent="0.25">
      <c r="B37" t="s">
        <v>4</v>
      </c>
      <c r="C37" s="11">
        <f>SUMIF($C$25:$AC$25,C35,$C$30:$AC$30)</f>
        <v>0</v>
      </c>
      <c r="D37" s="11">
        <f t="shared" ref="D37:F37" si="64">SUMIF($C$25:$AC$25,D35,$C$30:$AC$30)</f>
        <v>-3750000</v>
      </c>
      <c r="E37" s="11">
        <f t="shared" si="64"/>
        <v>-794166.66666666698</v>
      </c>
      <c r="F37" s="11">
        <f t="shared" si="64"/>
        <v>5860776.7045454541</v>
      </c>
    </row>
    <row r="38" spans="2:6" x14ac:dyDescent="0.25">
      <c r="C38" s="11"/>
      <c r="D38" s="11"/>
      <c r="E38" s="11"/>
      <c r="F38" s="11"/>
    </row>
    <row r="39" spans="2:6" x14ac:dyDescent="0.25">
      <c r="B39" t="s">
        <v>6</v>
      </c>
      <c r="C39" s="8">
        <f>IRR(C37:F37)</f>
        <v>0.14873704925718312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Burton</dc:creator>
  <cp:lastModifiedBy>Spencer Burton</cp:lastModifiedBy>
  <cp:lastPrinted>2018-08-25T17:02:39Z</cp:lastPrinted>
  <dcterms:created xsi:type="dcterms:W3CDTF">2018-08-25T16:56:50Z</dcterms:created>
  <dcterms:modified xsi:type="dcterms:W3CDTF">2018-08-25T18:36:43Z</dcterms:modified>
</cp:coreProperties>
</file>