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burt\Desktop\"/>
    </mc:Choice>
  </mc:AlternateContent>
  <xr:revisionPtr revIDLastSave="0" documentId="13_ncr:1_{D7A2492B-1DA2-4BAA-B1D4-1E3706C2A799}" xr6:coauthVersionLast="36" xr6:coauthVersionMax="36" xr10:uidLastSave="{00000000-0000-0000-0000-000000000000}"/>
  <bookViews>
    <workbookView xWindow="0" yWindow="0" windowWidth="28800" windowHeight="12225" xr2:uid="{72311735-DBF0-4264-82E1-BA52B2749540}"/>
  </bookViews>
  <sheets>
    <sheet name="Direct Cap" sheetId="1" r:id="rId1"/>
    <sheet name="DCF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O32" i="2" l="1"/>
  <c r="N32" i="2"/>
  <c r="M32" i="2"/>
  <c r="L32" i="2"/>
  <c r="K32" i="2"/>
  <c r="J32" i="2"/>
  <c r="I32" i="2"/>
  <c r="H32" i="2"/>
  <c r="G32" i="2"/>
  <c r="F32" i="2"/>
  <c r="AH15" i="2"/>
  <c r="AG15" i="2"/>
  <c r="AF15" i="2"/>
  <c r="AE15" i="2"/>
  <c r="AD15" i="2"/>
  <c r="AC15" i="2"/>
  <c r="AB15" i="2"/>
  <c r="AA15" i="2"/>
  <c r="Z15" i="2"/>
  <c r="Y15" i="2"/>
  <c r="X15" i="2"/>
  <c r="W15" i="2"/>
  <c r="V15" i="2"/>
  <c r="U15" i="2"/>
  <c r="T15" i="2"/>
  <c r="Q32" i="2"/>
  <c r="E11" i="2"/>
  <c r="E11" i="1"/>
  <c r="F11" i="1"/>
  <c r="R13" i="1" s="1"/>
  <c r="S13" i="1" s="1"/>
  <c r="T13" i="1" s="1"/>
  <c r="U13" i="1" s="1"/>
  <c r="V13" i="1" s="1"/>
  <c r="W13" i="1" s="1"/>
  <c r="X13" i="1" s="1"/>
  <c r="Y13" i="1" s="1"/>
  <c r="Z13" i="1" s="1"/>
  <c r="AA13" i="1" s="1"/>
  <c r="AB13" i="1" s="1"/>
  <c r="AC13" i="1" s="1"/>
  <c r="AD13" i="1" s="1"/>
  <c r="AE13" i="1" s="1"/>
  <c r="AF13" i="1" s="1"/>
  <c r="AF14" i="1" s="1"/>
  <c r="E40" i="2"/>
  <c r="V29" i="2"/>
  <c r="E37" i="2"/>
  <c r="G31" i="2"/>
  <c r="H31" i="2" s="1"/>
  <c r="I31" i="2" s="1"/>
  <c r="J31" i="2" s="1"/>
  <c r="K31" i="2" s="1"/>
  <c r="L31" i="2" s="1"/>
  <c r="M31" i="2" s="1"/>
  <c r="N31" i="2" s="1"/>
  <c r="O31" i="2" s="1"/>
  <c r="Q31" i="2" s="1"/>
  <c r="G30" i="2"/>
  <c r="H30" i="2" s="1"/>
  <c r="I30" i="2" s="1"/>
  <c r="J30" i="2" s="1"/>
  <c r="G26" i="2"/>
  <c r="G27" i="2" s="1"/>
  <c r="G28" i="2" s="1"/>
  <c r="F31" i="2"/>
  <c r="F30" i="2"/>
  <c r="F27" i="2"/>
  <c r="F28" i="2" s="1"/>
  <c r="F26" i="2"/>
  <c r="B35" i="2"/>
  <c r="B33" i="2"/>
  <c r="B32" i="2"/>
  <c r="B31" i="2"/>
  <c r="B30" i="2"/>
  <c r="B28" i="2"/>
  <c r="B27" i="2"/>
  <c r="B26" i="2"/>
  <c r="G25" i="2"/>
  <c r="H25" i="2" s="1"/>
  <c r="I25" i="2" s="1"/>
  <c r="J25" i="2" s="1"/>
  <c r="K25" i="2" s="1"/>
  <c r="L25" i="2" s="1"/>
  <c r="M25" i="2" s="1"/>
  <c r="N25" i="2" s="1"/>
  <c r="O25" i="2" s="1"/>
  <c r="U12" i="2"/>
  <c r="V12" i="2" s="1"/>
  <c r="W12" i="2" s="1"/>
  <c r="X12" i="2" s="1"/>
  <c r="Y12" i="2" s="1"/>
  <c r="Z12" i="2" s="1"/>
  <c r="AA12" i="2" s="1"/>
  <c r="AB12" i="2" s="1"/>
  <c r="AC12" i="2" s="1"/>
  <c r="AD12" i="2" s="1"/>
  <c r="AE12" i="2" s="1"/>
  <c r="AF12" i="2" s="1"/>
  <c r="AG12" i="2" s="1"/>
  <c r="AH12" i="2" s="1"/>
  <c r="F11" i="2"/>
  <c r="F12" i="2" s="1"/>
  <c r="U7" i="2"/>
  <c r="F6" i="2"/>
  <c r="F7" i="2" s="1"/>
  <c r="E6" i="2"/>
  <c r="E7" i="2" s="1"/>
  <c r="S7" i="1"/>
  <c r="S12" i="1"/>
  <c r="T12" i="1" s="1"/>
  <c r="U12" i="1" s="1"/>
  <c r="V12" i="1" s="1"/>
  <c r="W12" i="1" s="1"/>
  <c r="X12" i="1" s="1"/>
  <c r="Y12" i="1" s="1"/>
  <c r="Z12" i="1" s="1"/>
  <c r="AA12" i="1" s="1"/>
  <c r="AB12" i="1" s="1"/>
  <c r="AC12" i="1" s="1"/>
  <c r="AD12" i="1" s="1"/>
  <c r="AE12" i="1" s="1"/>
  <c r="AF12" i="1" s="1"/>
  <c r="E6" i="1"/>
  <c r="E7" i="1" s="1"/>
  <c r="F6" i="1"/>
  <c r="F7" i="1" s="1"/>
  <c r="K30" i="2" l="1"/>
  <c r="L30" i="2" s="1"/>
  <c r="M30" i="2" s="1"/>
  <c r="N30" i="2" s="1"/>
  <c r="O30" i="2" s="1"/>
  <c r="O33" i="2" s="1"/>
  <c r="J33" i="2"/>
  <c r="H26" i="2"/>
  <c r="I26" i="2" s="1"/>
  <c r="J26" i="2" s="1"/>
  <c r="K26" i="2" s="1"/>
  <c r="L26" i="2" s="1"/>
  <c r="M26" i="2" s="1"/>
  <c r="N26" i="2" s="1"/>
  <c r="O26" i="2" s="1"/>
  <c r="Q26" i="2" s="1"/>
  <c r="Q27" i="2" s="1"/>
  <c r="G33" i="2"/>
  <c r="G35" i="2" s="1"/>
  <c r="G38" i="2" s="1"/>
  <c r="G40" i="2" s="1"/>
  <c r="H33" i="2"/>
  <c r="I33" i="2"/>
  <c r="F35" i="2"/>
  <c r="F38" i="2" s="1"/>
  <c r="F40" i="2" s="1"/>
  <c r="F33" i="2"/>
  <c r="I27" i="2"/>
  <c r="I28" i="2" s="1"/>
  <c r="J27" i="2"/>
  <c r="J28" i="2" s="1"/>
  <c r="J35" i="2" s="1"/>
  <c r="J38" i="2" s="1"/>
  <c r="J40" i="2" s="1"/>
  <c r="Q28" i="2"/>
  <c r="K27" i="2"/>
  <c r="K28" i="2" s="1"/>
  <c r="L27" i="2"/>
  <c r="L28" i="2" s="1"/>
  <c r="M27" i="2"/>
  <c r="M28" i="2" s="1"/>
  <c r="N27" i="2"/>
  <c r="O27" i="2"/>
  <c r="O28" i="2" s="1"/>
  <c r="H27" i="2"/>
  <c r="H28" i="2" s="1"/>
  <c r="N28" i="2"/>
  <c r="T13" i="2"/>
  <c r="T14" i="2" s="1"/>
  <c r="F14" i="2"/>
  <c r="F16" i="2" s="1"/>
  <c r="E12" i="2"/>
  <c r="E14" i="2" s="1"/>
  <c r="Z14" i="1"/>
  <c r="E12" i="1"/>
  <c r="E14" i="1" s="1"/>
  <c r="Y14" i="1"/>
  <c r="R14" i="1"/>
  <c r="F12" i="1"/>
  <c r="F14" i="1" s="1"/>
  <c r="F16" i="1" s="1"/>
  <c r="S14" i="1"/>
  <c r="AA14" i="1"/>
  <c r="T14" i="1"/>
  <c r="AB14" i="1"/>
  <c r="AC14" i="1"/>
  <c r="V14" i="1"/>
  <c r="AD14" i="1"/>
  <c r="U14" i="1"/>
  <c r="W14" i="1"/>
  <c r="AE14" i="1"/>
  <c r="X14" i="1"/>
  <c r="S9" i="1" l="1"/>
  <c r="F17" i="1" s="1"/>
  <c r="F18" i="1" s="1"/>
  <c r="M33" i="2"/>
  <c r="L33" i="2"/>
  <c r="K33" i="2"/>
  <c r="K35" i="2" s="1"/>
  <c r="K38" i="2" s="1"/>
  <c r="K40" i="2" s="1"/>
  <c r="N33" i="2"/>
  <c r="N35" i="2" s="1"/>
  <c r="N38" i="2" s="1"/>
  <c r="N40" i="2" s="1"/>
  <c r="Q30" i="2"/>
  <c r="Q33" i="2" s="1"/>
  <c r="Q35" i="2" s="1"/>
  <c r="V26" i="2" s="1"/>
  <c r="V28" i="2" s="1"/>
  <c r="V30" i="2" s="1"/>
  <c r="O39" i="2" s="1"/>
  <c r="O40" i="2" s="1"/>
  <c r="L35" i="2"/>
  <c r="L38" i="2" s="1"/>
  <c r="L40" i="2" s="1"/>
  <c r="O35" i="2"/>
  <c r="O38" i="2" s="1"/>
  <c r="H35" i="2"/>
  <c r="H38" i="2" s="1"/>
  <c r="H40" i="2" s="1"/>
  <c r="I35" i="2"/>
  <c r="I38" i="2" s="1"/>
  <c r="I40" i="2" s="1"/>
  <c r="M35" i="2"/>
  <c r="M38" i="2" s="1"/>
  <c r="M40" i="2" s="1"/>
  <c r="U13" i="2"/>
  <c r="V13" i="2" s="1"/>
  <c r="U14" i="2"/>
  <c r="E41" i="2" l="1"/>
  <c r="E42" i="2"/>
  <c r="V14" i="2"/>
  <c r="W13" i="2"/>
  <c r="W14" i="2" l="1"/>
  <c r="X13" i="2"/>
  <c r="X14" i="2" l="1"/>
  <c r="Y13" i="2"/>
  <c r="Y14" i="2" l="1"/>
  <c r="Z13" i="2"/>
  <c r="Z14" i="2" l="1"/>
  <c r="AA13" i="2"/>
  <c r="AA14" i="2" l="1"/>
  <c r="AB13" i="2"/>
  <c r="AB14" i="2" l="1"/>
  <c r="AC13" i="2"/>
  <c r="AC14" i="2" l="1"/>
  <c r="AD13" i="2"/>
  <c r="AD14" i="2" l="1"/>
  <c r="AE13" i="2"/>
  <c r="AE14" i="2" l="1"/>
  <c r="AF13" i="2"/>
  <c r="AF14" i="2" l="1"/>
  <c r="AG13" i="2"/>
  <c r="AG14" i="2" l="1"/>
  <c r="AH13" i="2"/>
  <c r="AH14" i="2" s="1"/>
  <c r="U9" i="2" s="1"/>
  <c r="F17" i="2" s="1"/>
  <c r="F18" i="2" s="1"/>
</calcChain>
</file>

<file path=xl/sharedStrings.xml><?xml version="1.0" encoding="utf-8"?>
<sst xmlns="http://schemas.openxmlformats.org/spreadsheetml/2006/main" count="70" uniqueCount="42">
  <si>
    <t>ACCOUNTING FOR ABATEMENT OF PROPERTY TAXES - DIRECT CAP VALUATION</t>
  </si>
  <si>
    <t>Vacancy</t>
  </si>
  <si>
    <t>Effective Gross Revenue</t>
  </si>
  <si>
    <t>Gross Revenue</t>
  </si>
  <si>
    <t>Common Area Maintenance</t>
  </si>
  <si>
    <t>Insurance</t>
  </si>
  <si>
    <t>Property Taxes</t>
  </si>
  <si>
    <t>Total Operating Expenses</t>
  </si>
  <si>
    <t>Net Operating Income</t>
  </si>
  <si>
    <t>50% abatement for 15 years</t>
  </si>
  <si>
    <t>Market Mill rate: 1.000%</t>
  </si>
  <si>
    <t>Notes</t>
  </si>
  <si>
    <t>Cap Rate</t>
  </si>
  <si>
    <t>Market property tax (i.e. before tax abatement); assumes $95 million assessed value</t>
  </si>
  <si>
    <t>Adj. Pro Forma</t>
  </si>
  <si>
    <t>Act. Pro Forma</t>
  </si>
  <si>
    <t>Discount Rate</t>
  </si>
  <si>
    <t>Tax Growth</t>
  </si>
  <si>
    <t>Market Taxes</t>
  </si>
  <si>
    <t>Abatement</t>
  </si>
  <si>
    <t>PV of Abatement</t>
  </si>
  <si>
    <t>Gross Market Value</t>
  </si>
  <si>
    <t>PV of Tax Abatement</t>
  </si>
  <si>
    <t>Adj. Market Value</t>
  </si>
  <si>
    <t>Click here to learn more</t>
  </si>
  <si>
    <t>DISCOUNTED CASH FLOW</t>
  </si>
  <si>
    <t>PROPERTY TAX ABATEMENT DETAILS</t>
  </si>
  <si>
    <t>Purchase Price</t>
  </si>
  <si>
    <t>Residual</t>
  </si>
  <si>
    <t>Income Growth</t>
  </si>
  <si>
    <t>Expense Growth</t>
  </si>
  <si>
    <t>Investment Cash Flow</t>
  </si>
  <si>
    <t>Operating Cash Flow</t>
  </si>
  <si>
    <t>Reversion Cash Flow</t>
  </si>
  <si>
    <t>Residual Value</t>
  </si>
  <si>
    <t>Gross Residual Value</t>
  </si>
  <si>
    <t>PV of Remaining Abatement</t>
  </si>
  <si>
    <t>Adj. Residual Value</t>
  </si>
  <si>
    <t>Net Unlevered Cash Flow</t>
  </si>
  <si>
    <t>Unlevered IRR</t>
  </si>
  <si>
    <t>Unlevered Equity Multiple</t>
  </si>
  <si>
    <t>Actual Taxes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</si>
</sst>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165" formatCode="0.0%"/>
    <numFmt numFmtId="166" formatCode="&quot;Year&quot;\ 0"/>
    <numFmt numFmtId="169" formatCode="0.00&quot;X&quot;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12"/>
      <name val="Calibri"/>
      <family val="2"/>
      <scheme val="minor"/>
    </font>
    <font>
      <u val="singleAccounting"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8"/>
      <color theme="10"/>
      <name val="Calibri"/>
      <family val="2"/>
      <scheme val="minor"/>
    </font>
    <font>
      <u val="singleAccounting"/>
      <sz val="11"/>
      <color indexed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horizontal="left" indent="1"/>
    </xf>
    <xf numFmtId="0" fontId="0" fillId="0" borderId="0" xfId="0" applyAlignment="1">
      <alignment horizontal="left"/>
    </xf>
    <xf numFmtId="41" fontId="0" fillId="0" borderId="0" xfId="0" applyNumberFormat="1"/>
    <xf numFmtId="41" fontId="3" fillId="0" borderId="0" xfId="0" applyNumberFormat="1" applyFont="1"/>
    <xf numFmtId="0" fontId="0" fillId="0" borderId="0" xfId="0" applyAlignment="1">
      <alignment horizontal="right"/>
    </xf>
    <xf numFmtId="41" fontId="4" fillId="0" borderId="0" xfId="0" applyNumberFormat="1" applyFont="1"/>
    <xf numFmtId="165" fontId="2" fillId="0" borderId="0" xfId="0" applyNumberFormat="1" applyFont="1"/>
    <xf numFmtId="10" fontId="2" fillId="0" borderId="0" xfId="0" applyNumberFormat="1" applyFont="1"/>
    <xf numFmtId="166" fontId="0" fillId="0" borderId="0" xfId="0" applyNumberFormat="1"/>
    <xf numFmtId="0" fontId="0" fillId="2" borderId="0" xfId="0" applyFill="1"/>
    <xf numFmtId="0" fontId="5" fillId="0" borderId="0" xfId="0" applyFont="1"/>
    <xf numFmtId="0" fontId="7" fillId="0" borderId="0" xfId="1" applyFont="1"/>
    <xf numFmtId="41" fontId="0" fillId="2" borderId="0" xfId="0" applyNumberFormat="1" applyFill="1"/>
    <xf numFmtId="0" fontId="0" fillId="2" borderId="0" xfId="0" applyFont="1" applyFill="1"/>
    <xf numFmtId="41" fontId="2" fillId="0" borderId="0" xfId="0" applyNumberFormat="1" applyFont="1"/>
    <xf numFmtId="41" fontId="8" fillId="0" borderId="0" xfId="0" applyNumberFormat="1" applyFont="1"/>
    <xf numFmtId="41" fontId="1" fillId="0" borderId="0" xfId="0" applyNumberFormat="1" applyFont="1"/>
    <xf numFmtId="10" fontId="0" fillId="0" borderId="0" xfId="0" applyNumberFormat="1"/>
    <xf numFmtId="169" fontId="0" fillId="0" borderId="0" xfId="0" applyNumberFormat="1"/>
  </cellXfs>
  <cellStyles count="2">
    <cellStyle name="Hyperlink" xfId="1" builtinId="8"/>
    <cellStyle name="Normal" xfId="0" builtinId="0"/>
  </cellStyles>
  <dxfs count="2">
    <dxf>
      <font>
        <color indexed="9"/>
      </font>
    </dxf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venturesincre.com/modeling-property-tax-abatement-real-estate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adventuresincre.com/modeling-property-tax-abatement-real-estat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EEA136-3570-41ED-9307-C1D945536BBC}">
  <dimension ref="B1:AF50"/>
  <sheetViews>
    <sheetView tabSelected="1" workbookViewId="0"/>
  </sheetViews>
  <sheetFormatPr defaultColWidth="0" defaultRowHeight="15" zeroHeight="1" x14ac:dyDescent="0.25"/>
  <cols>
    <col min="1" max="1" width="1.7109375" customWidth="1"/>
    <col min="2" max="2" width="9.140625" customWidth="1"/>
    <col min="3" max="4" width="9.140625" style="3" customWidth="1"/>
    <col min="5" max="5" width="14" style="3" bestFit="1" customWidth="1"/>
    <col min="6" max="6" width="14.140625" style="3" bestFit="1" customWidth="1"/>
    <col min="7" max="15" width="9.140625" style="3" customWidth="1"/>
    <col min="16" max="16" width="1.7109375" customWidth="1"/>
    <col min="17" max="17" width="12.7109375" bestFit="1" customWidth="1"/>
    <col min="18" max="18" width="9" bestFit="1" customWidth="1"/>
    <col min="19" max="32" width="10.5703125" bestFit="1" customWidth="1"/>
    <col min="33" max="33" width="9.140625" customWidth="1"/>
    <col min="34" max="16384" width="9.140625" hidden="1"/>
  </cols>
  <sheetData>
    <row r="1" spans="2:32" ht="9" customHeight="1" x14ac:dyDescent="0.25">
      <c r="C1"/>
      <c r="D1"/>
      <c r="E1"/>
      <c r="F1"/>
      <c r="G1"/>
      <c r="H1"/>
      <c r="I1"/>
      <c r="J1"/>
      <c r="K1"/>
      <c r="L1"/>
      <c r="M1"/>
      <c r="N1"/>
      <c r="O1"/>
    </row>
    <row r="2" spans="2:32" s="11" customFormat="1" ht="11.25" x14ac:dyDescent="0.2">
      <c r="B2" s="12" t="s">
        <v>24</v>
      </c>
    </row>
    <row r="3" spans="2:32" x14ac:dyDescent="0.25">
      <c r="B3" s="14" t="s">
        <v>0</v>
      </c>
      <c r="C3" s="10"/>
      <c r="D3" s="10"/>
      <c r="E3" s="10"/>
      <c r="F3" s="10"/>
      <c r="G3" s="10"/>
      <c r="H3" s="14"/>
      <c r="I3" s="10"/>
      <c r="J3" s="10"/>
      <c r="K3" s="10"/>
      <c r="L3" s="10"/>
      <c r="M3" s="10"/>
      <c r="N3" s="14"/>
      <c r="O3" s="10"/>
      <c r="Q3" s="14" t="s">
        <v>26</v>
      </c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</row>
    <row r="4" spans="2:32" x14ac:dyDescent="0.25">
      <c r="C4"/>
      <c r="D4"/>
      <c r="E4" s="5" t="s">
        <v>15</v>
      </c>
      <c r="F4" s="5" t="s">
        <v>14</v>
      </c>
      <c r="G4" t="s">
        <v>11</v>
      </c>
      <c r="H4"/>
      <c r="I4"/>
      <c r="J4"/>
      <c r="K4"/>
      <c r="L4"/>
      <c r="M4"/>
      <c r="N4"/>
      <c r="O4"/>
      <c r="Q4" s="1" t="s">
        <v>9</v>
      </c>
    </row>
    <row r="5" spans="2:32" x14ac:dyDescent="0.25">
      <c r="B5" t="s">
        <v>3</v>
      </c>
      <c r="E5" s="3">
        <v>10000000</v>
      </c>
      <c r="F5" s="3">
        <v>10000000</v>
      </c>
      <c r="Q5" s="1" t="s">
        <v>10</v>
      </c>
    </row>
    <row r="6" spans="2:32" ht="17.25" x14ac:dyDescent="0.4">
      <c r="B6" s="1" t="s">
        <v>1</v>
      </c>
      <c r="E6" s="4">
        <f>-E5*0.05</f>
        <v>-500000</v>
      </c>
      <c r="F6" s="4">
        <f>-F5*0.05</f>
        <v>-500000</v>
      </c>
    </row>
    <row r="7" spans="2:32" x14ac:dyDescent="0.25">
      <c r="B7" t="s">
        <v>2</v>
      </c>
      <c r="E7" s="3">
        <f>SUM(E5:E6)</f>
        <v>9500000</v>
      </c>
      <c r="F7" s="3">
        <f>SUM(F5:F6)</f>
        <v>9500000</v>
      </c>
      <c r="Q7" t="s">
        <v>16</v>
      </c>
      <c r="S7" s="7">
        <f>+F15</f>
        <v>0.06</v>
      </c>
    </row>
    <row r="8" spans="2:32" x14ac:dyDescent="0.25">
      <c r="Q8" t="s">
        <v>17</v>
      </c>
      <c r="S8" s="7">
        <v>0.03</v>
      </c>
    </row>
    <row r="9" spans="2:32" x14ac:dyDescent="0.25">
      <c r="B9" s="1" t="s">
        <v>4</v>
      </c>
      <c r="E9" s="3">
        <v>2500000</v>
      </c>
      <c r="F9" s="3">
        <v>2500000</v>
      </c>
      <c r="Q9" t="s">
        <v>20</v>
      </c>
      <c r="S9" s="3">
        <f>NPV(S7,$R$14:$AF$14)</f>
        <v>5540314.9953947309</v>
      </c>
    </row>
    <row r="10" spans="2:32" x14ac:dyDescent="0.25">
      <c r="B10" s="1" t="s">
        <v>5</v>
      </c>
      <c r="E10" s="3">
        <v>250000</v>
      </c>
      <c r="F10" s="3">
        <v>250000</v>
      </c>
    </row>
    <row r="11" spans="2:32" ht="17.25" x14ac:dyDescent="0.4">
      <c r="B11" s="1" t="s">
        <v>6</v>
      </c>
      <c r="E11" s="4">
        <f>+R14</f>
        <v>475000</v>
      </c>
      <c r="F11" s="4">
        <f>95000000*0.01</f>
        <v>950000</v>
      </c>
      <c r="G11" s="6" t="s">
        <v>13</v>
      </c>
      <c r="H11" s="6"/>
      <c r="I11" s="6"/>
    </row>
    <row r="12" spans="2:32" x14ac:dyDescent="0.25">
      <c r="B12" t="s">
        <v>7</v>
      </c>
      <c r="E12" s="3">
        <f>SUM(E9:E11)</f>
        <v>3225000</v>
      </c>
      <c r="F12" s="3">
        <f>SUM(F9:F11)</f>
        <v>3700000</v>
      </c>
      <c r="R12" s="9">
        <v>1</v>
      </c>
      <c r="S12" s="9">
        <f>+R12+1</f>
        <v>2</v>
      </c>
      <c r="T12" s="9">
        <f t="shared" ref="T12:AF12" si="0">+S12+1</f>
        <v>3</v>
      </c>
      <c r="U12" s="9">
        <f t="shared" si="0"/>
        <v>4</v>
      </c>
      <c r="V12" s="9">
        <f t="shared" si="0"/>
        <v>5</v>
      </c>
      <c r="W12" s="9">
        <f t="shared" si="0"/>
        <v>6</v>
      </c>
      <c r="X12" s="9">
        <f t="shared" si="0"/>
        <v>7</v>
      </c>
      <c r="Y12" s="9">
        <f t="shared" si="0"/>
        <v>8</v>
      </c>
      <c r="Z12" s="9">
        <f t="shared" si="0"/>
        <v>9</v>
      </c>
      <c r="AA12" s="9">
        <f t="shared" si="0"/>
        <v>10</v>
      </c>
      <c r="AB12" s="9">
        <f t="shared" si="0"/>
        <v>11</v>
      </c>
      <c r="AC12" s="9">
        <f t="shared" si="0"/>
        <v>12</v>
      </c>
      <c r="AD12" s="9">
        <f t="shared" si="0"/>
        <v>13</v>
      </c>
      <c r="AE12" s="9">
        <f t="shared" si="0"/>
        <v>14</v>
      </c>
      <c r="AF12" s="9">
        <f t="shared" si="0"/>
        <v>15</v>
      </c>
    </row>
    <row r="13" spans="2:32" x14ac:dyDescent="0.25">
      <c r="Q13" t="s">
        <v>18</v>
      </c>
      <c r="R13" s="3">
        <f>F11</f>
        <v>950000</v>
      </c>
      <c r="S13" s="3">
        <f>+R13*(1+$S$8)</f>
        <v>978500</v>
      </c>
      <c r="T13" s="3">
        <f t="shared" ref="T13:AF13" si="1">+S13*(1+$S$8)</f>
        <v>1007855</v>
      </c>
      <c r="U13" s="3">
        <f t="shared" si="1"/>
        <v>1038090.65</v>
      </c>
      <c r="V13" s="3">
        <f t="shared" si="1"/>
        <v>1069233.3695</v>
      </c>
      <c r="W13" s="3">
        <f t="shared" si="1"/>
        <v>1101310.3705850001</v>
      </c>
      <c r="X13" s="3">
        <f t="shared" si="1"/>
        <v>1134349.6817025503</v>
      </c>
      <c r="Y13" s="3">
        <f t="shared" si="1"/>
        <v>1168380.1721536268</v>
      </c>
      <c r="Z13" s="3">
        <f t="shared" si="1"/>
        <v>1203431.5773182355</v>
      </c>
      <c r="AA13" s="3">
        <f t="shared" si="1"/>
        <v>1239534.5246377827</v>
      </c>
      <c r="AB13" s="3">
        <f t="shared" si="1"/>
        <v>1276720.5603769163</v>
      </c>
      <c r="AC13" s="3">
        <f t="shared" si="1"/>
        <v>1315022.1771882239</v>
      </c>
      <c r="AD13" s="3">
        <f t="shared" si="1"/>
        <v>1354472.8425038706</v>
      </c>
      <c r="AE13" s="3">
        <f t="shared" si="1"/>
        <v>1395107.0277789868</v>
      </c>
      <c r="AF13" s="3">
        <f t="shared" si="1"/>
        <v>1436960.2386123566</v>
      </c>
    </row>
    <row r="14" spans="2:32" x14ac:dyDescent="0.25">
      <c r="B14" s="2" t="s">
        <v>8</v>
      </c>
      <c r="E14" s="3">
        <f>+E7-E12</f>
        <v>6275000</v>
      </c>
      <c r="F14" s="3">
        <f>+F7-F12</f>
        <v>5800000</v>
      </c>
      <c r="Q14" t="s">
        <v>19</v>
      </c>
      <c r="R14" s="3">
        <f>+R13*0.5</f>
        <v>475000</v>
      </c>
      <c r="S14" s="3">
        <f t="shared" ref="S14:AF14" si="2">+S13*0.5</f>
        <v>489250</v>
      </c>
      <c r="T14" s="3">
        <f t="shared" si="2"/>
        <v>503927.5</v>
      </c>
      <c r="U14" s="3">
        <f t="shared" si="2"/>
        <v>519045.32500000001</v>
      </c>
      <c r="V14" s="3">
        <f t="shared" si="2"/>
        <v>534616.68475000001</v>
      </c>
      <c r="W14" s="3">
        <f t="shared" si="2"/>
        <v>550655.18529250007</v>
      </c>
      <c r="X14" s="3">
        <f t="shared" si="2"/>
        <v>567174.84085127513</v>
      </c>
      <c r="Y14" s="3">
        <f t="shared" si="2"/>
        <v>584190.0860768134</v>
      </c>
      <c r="Z14" s="3">
        <f t="shared" si="2"/>
        <v>601715.78865911777</v>
      </c>
      <c r="AA14" s="3">
        <f t="shared" si="2"/>
        <v>619767.26231889136</v>
      </c>
      <c r="AB14" s="3">
        <f t="shared" si="2"/>
        <v>638360.28018845816</v>
      </c>
      <c r="AC14" s="3">
        <f t="shared" si="2"/>
        <v>657511.08859411196</v>
      </c>
      <c r="AD14" s="3">
        <f t="shared" si="2"/>
        <v>677236.4212519353</v>
      </c>
      <c r="AE14" s="3">
        <f t="shared" si="2"/>
        <v>697553.51388949342</v>
      </c>
      <c r="AF14" s="3">
        <f t="shared" si="2"/>
        <v>718480.1193061783</v>
      </c>
    </row>
    <row r="15" spans="2:32" x14ac:dyDescent="0.25">
      <c r="B15" t="s">
        <v>12</v>
      </c>
      <c r="E15" s="8">
        <v>0.06</v>
      </c>
      <c r="F15" s="8">
        <v>0.06</v>
      </c>
    </row>
    <row r="16" spans="2:32" x14ac:dyDescent="0.25">
      <c r="B16" t="s">
        <v>21</v>
      </c>
      <c r="F16" s="3">
        <f>+F14/F15</f>
        <v>96666666.666666672</v>
      </c>
    </row>
    <row r="17" spans="2:6" ht="17.25" x14ac:dyDescent="0.4">
      <c r="B17" s="1" t="s">
        <v>22</v>
      </c>
      <c r="F17" s="4">
        <f>+S9</f>
        <v>5540314.9953947309</v>
      </c>
    </row>
    <row r="18" spans="2:6" x14ac:dyDescent="0.25">
      <c r="B18" t="s">
        <v>23</v>
      </c>
      <c r="F18" s="3">
        <f>SUM(F16:F17)</f>
        <v>102206981.66206141</v>
      </c>
    </row>
    <row r="19" spans="2:6" x14ac:dyDescent="0.25"/>
    <row r="20" spans="2:6" x14ac:dyDescent="0.25"/>
    <row r="21" spans="2:6" x14ac:dyDescent="0.25"/>
    <row r="22" spans="2:6" x14ac:dyDescent="0.25"/>
    <row r="23" spans="2:6" x14ac:dyDescent="0.25"/>
    <row r="24" spans="2:6" x14ac:dyDescent="0.25"/>
    <row r="25" spans="2:6" x14ac:dyDescent="0.25"/>
    <row r="26" spans="2:6" x14ac:dyDescent="0.25"/>
    <row r="27" spans="2:6" x14ac:dyDescent="0.25"/>
    <row r="28" spans="2:6" x14ac:dyDescent="0.25"/>
    <row r="29" spans="2:6" x14ac:dyDescent="0.25"/>
    <row r="30" spans="2:6" x14ac:dyDescent="0.25"/>
    <row r="31" spans="2:6" x14ac:dyDescent="0.25"/>
    <row r="32" spans="2:6" x14ac:dyDescent="0.25"/>
    <row r="33" x14ac:dyDescent="0.25"/>
    <row r="34" x14ac:dyDescent="0.25"/>
    <row r="35" x14ac:dyDescent="0.25"/>
    <row r="36" x14ac:dyDescent="0.25"/>
    <row r="37" x14ac:dyDescent="0.25"/>
    <row r="38" x14ac:dyDescent="0.25"/>
    <row r="39" x14ac:dyDescent="0.25"/>
    <row r="40" x14ac:dyDescent="0.25"/>
    <row r="41" x14ac:dyDescent="0.25"/>
    <row r="42" x14ac:dyDescent="0.25"/>
    <row r="43" x14ac:dyDescent="0.25"/>
    <row r="44" x14ac:dyDescent="0.25"/>
    <row r="45" x14ac:dyDescent="0.25"/>
    <row r="46" x14ac:dyDescent="0.25"/>
    <row r="47" x14ac:dyDescent="0.25"/>
    <row r="48" x14ac:dyDescent="0.25"/>
    <row r="49" x14ac:dyDescent="0.25"/>
    <row r="50" x14ac:dyDescent="0.25"/>
  </sheetData>
  <hyperlinks>
    <hyperlink ref="B2" r:id="rId1" xr:uid="{8AC78B45-0BE2-4F2A-936E-8A6627113AD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B4A96-2111-4AF4-BBCF-0093470D1C79}">
  <dimension ref="B1:AJ52"/>
  <sheetViews>
    <sheetView workbookViewId="0"/>
  </sheetViews>
  <sheetFormatPr defaultColWidth="0" defaultRowHeight="15" zeroHeight="1" x14ac:dyDescent="0.25"/>
  <cols>
    <col min="1" max="1" width="1.7109375" customWidth="1"/>
    <col min="2" max="2" width="9.140625" customWidth="1"/>
    <col min="3" max="4" width="9.140625" style="3" customWidth="1"/>
    <col min="5" max="5" width="14" style="3" bestFit="1" customWidth="1"/>
    <col min="6" max="6" width="14.140625" style="3" bestFit="1" customWidth="1"/>
    <col min="7" max="7" width="11.5703125" style="3" bestFit="1" customWidth="1"/>
    <col min="8" max="8" width="11.5703125" style="3" customWidth="1"/>
    <col min="9" max="14" width="11.5703125" style="3" bestFit="1" customWidth="1"/>
    <col min="15" max="15" width="12.5703125" style="3" bestFit="1" customWidth="1"/>
    <col min="16" max="16" width="2" style="3" customWidth="1"/>
    <col min="17" max="17" width="11.5703125" style="3" bestFit="1" customWidth="1"/>
    <col min="18" max="18" width="1.7109375" customWidth="1"/>
    <col min="19" max="19" width="12.7109375" bestFit="1" customWidth="1"/>
    <col min="20" max="20" width="9" bestFit="1" customWidth="1"/>
    <col min="21" max="21" width="10.5703125" bestFit="1" customWidth="1"/>
    <col min="22" max="22" width="13.5703125" bestFit="1" customWidth="1"/>
    <col min="23" max="34" width="10.5703125" bestFit="1" customWidth="1"/>
    <col min="35" max="35" width="9.140625" customWidth="1"/>
    <col min="36" max="16384" width="9.140625" hidden="1"/>
  </cols>
  <sheetData>
    <row r="1" spans="2:34" ht="9" customHeight="1" x14ac:dyDescent="0.25">
      <c r="C1"/>
      <c r="D1"/>
      <c r="E1"/>
      <c r="F1"/>
      <c r="G1"/>
      <c r="H1"/>
      <c r="I1"/>
      <c r="J1"/>
      <c r="K1"/>
      <c r="L1"/>
      <c r="M1"/>
      <c r="N1"/>
      <c r="O1"/>
      <c r="P1"/>
      <c r="Q1"/>
    </row>
    <row r="2" spans="2:34" s="11" customFormat="1" ht="11.25" x14ac:dyDescent="0.2">
      <c r="B2" s="12" t="s">
        <v>24</v>
      </c>
    </row>
    <row r="3" spans="2:34" x14ac:dyDescent="0.25">
      <c r="B3" s="10" t="s">
        <v>0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S3" s="14" t="s">
        <v>26</v>
      </c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</row>
    <row r="4" spans="2:34" x14ac:dyDescent="0.25">
      <c r="C4"/>
      <c r="D4"/>
      <c r="E4" s="5" t="s">
        <v>15</v>
      </c>
      <c r="F4" s="5" t="s">
        <v>14</v>
      </c>
      <c r="G4" t="s">
        <v>11</v>
      </c>
      <c r="H4"/>
      <c r="I4"/>
      <c r="J4"/>
      <c r="K4"/>
      <c r="L4"/>
      <c r="M4"/>
      <c r="N4"/>
      <c r="O4"/>
      <c r="P4"/>
      <c r="Q4"/>
      <c r="S4" s="1" t="s">
        <v>9</v>
      </c>
    </row>
    <row r="5" spans="2:34" x14ac:dyDescent="0.25">
      <c r="B5" t="s">
        <v>3</v>
      </c>
      <c r="E5" s="3">
        <v>10000000</v>
      </c>
      <c r="F5" s="3">
        <v>10000000</v>
      </c>
      <c r="S5" s="1" t="s">
        <v>10</v>
      </c>
    </row>
    <row r="6" spans="2:34" ht="17.25" x14ac:dyDescent="0.4">
      <c r="B6" s="1" t="s">
        <v>1</v>
      </c>
      <c r="D6" s="15"/>
      <c r="E6" s="4">
        <f>-E5*0.05</f>
        <v>-500000</v>
      </c>
      <c r="F6" s="4">
        <f>-F5*0.05</f>
        <v>-500000</v>
      </c>
    </row>
    <row r="7" spans="2:34" x14ac:dyDescent="0.25">
      <c r="B7" t="s">
        <v>2</v>
      </c>
      <c r="E7" s="3">
        <f>SUM(E5:E6)</f>
        <v>9500000</v>
      </c>
      <c r="F7" s="3">
        <f>SUM(F5:F6)</f>
        <v>9500000</v>
      </c>
      <c r="S7" t="s">
        <v>16</v>
      </c>
      <c r="U7" s="7">
        <f>+F15</f>
        <v>0.06</v>
      </c>
    </row>
    <row r="8" spans="2:34" x14ac:dyDescent="0.25">
      <c r="S8" t="s">
        <v>17</v>
      </c>
      <c r="U8" s="7">
        <v>0.03</v>
      </c>
    </row>
    <row r="9" spans="2:34" x14ac:dyDescent="0.25">
      <c r="B9" s="1" t="s">
        <v>4</v>
      </c>
      <c r="E9" s="3">
        <v>2500000</v>
      </c>
      <c r="F9" s="3">
        <v>2500000</v>
      </c>
      <c r="S9" t="s">
        <v>20</v>
      </c>
      <c r="U9" s="3">
        <f>NPV(U7,$T$14:$AH$14)</f>
        <v>5540314.9953947309</v>
      </c>
    </row>
    <row r="10" spans="2:34" x14ac:dyDescent="0.25">
      <c r="B10" s="1" t="s">
        <v>5</v>
      </c>
      <c r="E10" s="3">
        <v>250000</v>
      </c>
      <c r="F10" s="3">
        <v>250000</v>
      </c>
    </row>
    <row r="11" spans="2:34" ht="17.25" x14ac:dyDescent="0.4">
      <c r="B11" s="1" t="s">
        <v>6</v>
      </c>
      <c r="E11" s="4">
        <f>T14</f>
        <v>475000</v>
      </c>
      <c r="F11" s="4">
        <f>95000000*0.01</f>
        <v>950000</v>
      </c>
      <c r="G11" s="6" t="s">
        <v>13</v>
      </c>
      <c r="H11" s="6"/>
      <c r="I11" s="6"/>
      <c r="J11" s="6"/>
    </row>
    <row r="12" spans="2:34" x14ac:dyDescent="0.25">
      <c r="B12" t="s">
        <v>7</v>
      </c>
      <c r="E12" s="3">
        <f>SUM(E9:E11)</f>
        <v>3225000</v>
      </c>
      <c r="F12" s="3">
        <f>SUM(F9:F11)</f>
        <v>3700000</v>
      </c>
      <c r="T12" s="9">
        <v>1</v>
      </c>
      <c r="U12" s="9">
        <f>+T12+1</f>
        <v>2</v>
      </c>
      <c r="V12" s="9">
        <f t="shared" ref="V12:AH12" si="0">+U12+1</f>
        <v>3</v>
      </c>
      <c r="W12" s="9">
        <f t="shared" si="0"/>
        <v>4</v>
      </c>
      <c r="X12" s="9">
        <f t="shared" si="0"/>
        <v>5</v>
      </c>
      <c r="Y12" s="9">
        <f t="shared" si="0"/>
        <v>6</v>
      </c>
      <c r="Z12" s="9">
        <f t="shared" si="0"/>
        <v>7</v>
      </c>
      <c r="AA12" s="9">
        <f t="shared" si="0"/>
        <v>8</v>
      </c>
      <c r="AB12" s="9">
        <f t="shared" si="0"/>
        <v>9</v>
      </c>
      <c r="AC12" s="9">
        <f t="shared" si="0"/>
        <v>10</v>
      </c>
      <c r="AD12" s="9">
        <f t="shared" si="0"/>
        <v>11</v>
      </c>
      <c r="AE12" s="9">
        <f t="shared" si="0"/>
        <v>12</v>
      </c>
      <c r="AF12" s="9">
        <f t="shared" si="0"/>
        <v>13</v>
      </c>
      <c r="AG12" s="9">
        <f t="shared" si="0"/>
        <v>14</v>
      </c>
      <c r="AH12" s="9">
        <f t="shared" si="0"/>
        <v>15</v>
      </c>
    </row>
    <row r="13" spans="2:34" x14ac:dyDescent="0.25">
      <c r="S13" t="s">
        <v>18</v>
      </c>
      <c r="T13" s="3">
        <f>F11</f>
        <v>950000</v>
      </c>
      <c r="U13" s="3">
        <f>+T13*(1+$U$8)</f>
        <v>978500</v>
      </c>
      <c r="V13" s="3">
        <f t="shared" ref="V13:AH13" si="1">+U13*(1+$U$8)</f>
        <v>1007855</v>
      </c>
      <c r="W13" s="3">
        <f t="shared" si="1"/>
        <v>1038090.65</v>
      </c>
      <c r="X13" s="3">
        <f t="shared" si="1"/>
        <v>1069233.3695</v>
      </c>
      <c r="Y13" s="3">
        <f t="shared" si="1"/>
        <v>1101310.3705850001</v>
      </c>
      <c r="Z13" s="3">
        <f t="shared" si="1"/>
        <v>1134349.6817025503</v>
      </c>
      <c r="AA13" s="3">
        <f t="shared" si="1"/>
        <v>1168380.1721536268</v>
      </c>
      <c r="AB13" s="3">
        <f t="shared" si="1"/>
        <v>1203431.5773182355</v>
      </c>
      <c r="AC13" s="3">
        <f t="shared" si="1"/>
        <v>1239534.5246377827</v>
      </c>
      <c r="AD13" s="3">
        <f t="shared" si="1"/>
        <v>1276720.5603769163</v>
      </c>
      <c r="AE13" s="3">
        <f t="shared" si="1"/>
        <v>1315022.1771882239</v>
      </c>
      <c r="AF13" s="3">
        <f t="shared" si="1"/>
        <v>1354472.8425038706</v>
      </c>
      <c r="AG13" s="3">
        <f t="shared" si="1"/>
        <v>1395107.0277789868</v>
      </c>
      <c r="AH13" s="3">
        <f t="shared" si="1"/>
        <v>1436960.2386123566</v>
      </c>
    </row>
    <row r="14" spans="2:34" ht="17.25" x14ac:dyDescent="0.4">
      <c r="B14" s="2" t="s">
        <v>8</v>
      </c>
      <c r="E14" s="3">
        <f>+E7-E12</f>
        <v>6275000</v>
      </c>
      <c r="F14" s="3">
        <f>+F7-F12</f>
        <v>5800000</v>
      </c>
      <c r="S14" t="s">
        <v>19</v>
      </c>
      <c r="T14" s="4">
        <f>+T13*0.5</f>
        <v>475000</v>
      </c>
      <c r="U14" s="4">
        <f t="shared" ref="U14:AH14" si="2">+U13*0.5</f>
        <v>489250</v>
      </c>
      <c r="V14" s="4">
        <f t="shared" si="2"/>
        <v>503927.5</v>
      </c>
      <c r="W14" s="4">
        <f t="shared" si="2"/>
        <v>519045.32500000001</v>
      </c>
      <c r="X14" s="4">
        <f t="shared" si="2"/>
        <v>534616.68475000001</v>
      </c>
      <c r="Y14" s="4">
        <f t="shared" si="2"/>
        <v>550655.18529250007</v>
      </c>
      <c r="Z14" s="4">
        <f t="shared" si="2"/>
        <v>567174.84085127513</v>
      </c>
      <c r="AA14" s="4">
        <f t="shared" si="2"/>
        <v>584190.0860768134</v>
      </c>
      <c r="AB14" s="4">
        <f t="shared" si="2"/>
        <v>601715.78865911777</v>
      </c>
      <c r="AC14" s="4">
        <f t="shared" si="2"/>
        <v>619767.26231889136</v>
      </c>
      <c r="AD14" s="4">
        <f t="shared" si="2"/>
        <v>638360.28018845816</v>
      </c>
      <c r="AE14" s="4">
        <f t="shared" si="2"/>
        <v>657511.08859411196</v>
      </c>
      <c r="AF14" s="4">
        <f t="shared" si="2"/>
        <v>677236.4212519353</v>
      </c>
      <c r="AG14" s="4">
        <f t="shared" si="2"/>
        <v>697553.51388949342</v>
      </c>
      <c r="AH14" s="4">
        <f t="shared" si="2"/>
        <v>718480.1193061783</v>
      </c>
    </row>
    <row r="15" spans="2:34" x14ac:dyDescent="0.25">
      <c r="B15" t="s">
        <v>12</v>
      </c>
      <c r="E15" s="8"/>
      <c r="F15" s="8">
        <v>0.06</v>
      </c>
      <c r="S15" t="s">
        <v>41</v>
      </c>
      <c r="T15" s="3">
        <f>+T13-T14</f>
        <v>475000</v>
      </c>
      <c r="U15" s="3">
        <f t="shared" ref="U15:AH15" si="3">+U13-U14</f>
        <v>489250</v>
      </c>
      <c r="V15" s="3">
        <f t="shared" si="3"/>
        <v>503927.5</v>
      </c>
      <c r="W15" s="3">
        <f t="shared" si="3"/>
        <v>519045.32500000001</v>
      </c>
      <c r="X15" s="3">
        <f t="shared" si="3"/>
        <v>534616.68475000001</v>
      </c>
      <c r="Y15" s="3">
        <f t="shared" si="3"/>
        <v>550655.18529250007</v>
      </c>
      <c r="Z15" s="3">
        <f t="shared" si="3"/>
        <v>567174.84085127513</v>
      </c>
      <c r="AA15" s="3">
        <f t="shared" si="3"/>
        <v>584190.0860768134</v>
      </c>
      <c r="AB15" s="3">
        <f t="shared" si="3"/>
        <v>601715.78865911777</v>
      </c>
      <c r="AC15" s="3">
        <f t="shared" si="3"/>
        <v>619767.26231889136</v>
      </c>
      <c r="AD15" s="3">
        <f t="shared" si="3"/>
        <v>638360.28018845816</v>
      </c>
      <c r="AE15" s="3">
        <f t="shared" si="3"/>
        <v>657511.08859411196</v>
      </c>
      <c r="AF15" s="3">
        <f t="shared" si="3"/>
        <v>677236.4212519353</v>
      </c>
      <c r="AG15" s="3">
        <f t="shared" si="3"/>
        <v>697553.51388949342</v>
      </c>
      <c r="AH15" s="3">
        <f t="shared" si="3"/>
        <v>718480.1193061783</v>
      </c>
    </row>
    <row r="16" spans="2:34" x14ac:dyDescent="0.25">
      <c r="B16" t="s">
        <v>21</v>
      </c>
      <c r="F16" s="3">
        <f>+F14/F15</f>
        <v>96666666.666666672</v>
      </c>
    </row>
    <row r="17" spans="2:36" ht="17.25" x14ac:dyDescent="0.4">
      <c r="B17" s="1" t="s">
        <v>22</v>
      </c>
      <c r="F17" s="4">
        <f>+U9</f>
        <v>5540314.9953947309</v>
      </c>
    </row>
    <row r="18" spans="2:36" x14ac:dyDescent="0.25">
      <c r="B18" t="s">
        <v>23</v>
      </c>
      <c r="F18" s="3">
        <f>SUM(F16:F17)</f>
        <v>102206981.66206141</v>
      </c>
    </row>
    <row r="19" spans="2:36" x14ac:dyDescent="0.25"/>
    <row r="20" spans="2:36" x14ac:dyDescent="0.25">
      <c r="B20" s="10" t="s">
        <v>25</v>
      </c>
      <c r="C20" s="13"/>
      <c r="D20" s="13"/>
      <c r="E20" s="13"/>
      <c r="F20" s="13"/>
      <c r="G20" s="13"/>
      <c r="H20" s="13"/>
      <c r="I20" s="13"/>
      <c r="J20" s="13"/>
      <c r="K20" s="13"/>
      <c r="L20" s="13"/>
      <c r="M20" s="13"/>
      <c r="N20" s="13"/>
      <c r="O20" s="13"/>
      <c r="P20" s="13"/>
      <c r="Q20" s="13"/>
    </row>
    <row r="21" spans="2:36" x14ac:dyDescent="0.25">
      <c r="B21" t="s">
        <v>27</v>
      </c>
      <c r="E21" s="15">
        <v>100000000</v>
      </c>
    </row>
    <row r="22" spans="2:36" s="3" customFormat="1" x14ac:dyDescent="0.25">
      <c r="B22" t="s">
        <v>29</v>
      </c>
      <c r="E22" s="7">
        <v>0.02</v>
      </c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</row>
    <row r="23" spans="2:36" s="3" customFormat="1" x14ac:dyDescent="0.25">
      <c r="B23" t="s">
        <v>30</v>
      </c>
      <c r="E23" s="7">
        <v>0.02</v>
      </c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</row>
    <row r="24" spans="2:36" s="3" customFormat="1" x14ac:dyDescent="0.25">
      <c r="B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</row>
    <row r="25" spans="2:36" s="3" customFormat="1" x14ac:dyDescent="0.25">
      <c r="E25" s="9">
        <v>0</v>
      </c>
      <c r="F25" s="9">
        <v>1</v>
      </c>
      <c r="G25" s="9">
        <f>+F25+1</f>
        <v>2</v>
      </c>
      <c r="H25" s="9">
        <f>+G25+1</f>
        <v>3</v>
      </c>
      <c r="I25" s="9">
        <f>+H25+1</f>
        <v>4</v>
      </c>
      <c r="J25" s="9">
        <f t="shared" ref="G25:O25" si="4">+I25+1</f>
        <v>5</v>
      </c>
      <c r="K25" s="9">
        <f t="shared" si="4"/>
        <v>6</v>
      </c>
      <c r="L25" s="9">
        <f t="shared" si="4"/>
        <v>7</v>
      </c>
      <c r="M25" s="9">
        <f t="shared" si="4"/>
        <v>8</v>
      </c>
      <c r="N25" s="9">
        <f t="shared" si="4"/>
        <v>9</v>
      </c>
      <c r="O25" s="9">
        <f t="shared" si="4"/>
        <v>10</v>
      </c>
      <c r="P25" s="9"/>
      <c r="Q25" s="3" t="s">
        <v>28</v>
      </c>
      <c r="S25" s="17" t="s">
        <v>34</v>
      </c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</row>
    <row r="26" spans="2:36" s="3" customFormat="1" x14ac:dyDescent="0.25">
      <c r="B26" t="str">
        <f>+B5</f>
        <v>Gross Revenue</v>
      </c>
      <c r="F26" s="3">
        <f>+E5</f>
        <v>10000000</v>
      </c>
      <c r="G26" s="3">
        <f>+F26*(1+$E$22)</f>
        <v>10200000</v>
      </c>
      <c r="H26" s="3">
        <f>+G26*(1+$E$22)</f>
        <v>10404000</v>
      </c>
      <c r="I26" s="3">
        <f>+H26*(1+$E$22)</f>
        <v>10612080</v>
      </c>
      <c r="J26" s="3">
        <f t="shared" ref="G26:O26" si="5">+I26*(1+$E$22)</f>
        <v>10824321.6</v>
      </c>
      <c r="K26" s="3">
        <f t="shared" si="5"/>
        <v>11040808.032</v>
      </c>
      <c r="L26" s="3">
        <f t="shared" si="5"/>
        <v>11261624.192639999</v>
      </c>
      <c r="M26" s="3">
        <f t="shared" si="5"/>
        <v>11486856.676492799</v>
      </c>
      <c r="N26" s="3">
        <f t="shared" si="5"/>
        <v>11716593.810022656</v>
      </c>
      <c r="O26" s="3">
        <f t="shared" si="5"/>
        <v>11950925.686223108</v>
      </c>
      <c r="Q26" s="3">
        <f>+O26*(1+$E$22)</f>
        <v>12189944.199947571</v>
      </c>
      <c r="R26"/>
      <c r="S26" t="s">
        <v>8</v>
      </c>
      <c r="T26"/>
      <c r="U26"/>
      <c r="V26" s="3">
        <f>+Q35</f>
        <v>6951491.7745876946</v>
      </c>
      <c r="W26"/>
      <c r="X26"/>
      <c r="Y26"/>
      <c r="Z26"/>
      <c r="AA26"/>
      <c r="AB26"/>
      <c r="AC26"/>
      <c r="AD26"/>
      <c r="AE26"/>
      <c r="AF26"/>
      <c r="AG26"/>
      <c r="AH26"/>
    </row>
    <row r="27" spans="2:36" s="3" customFormat="1" ht="17.25" x14ac:dyDescent="0.4">
      <c r="B27" t="str">
        <f>+B6</f>
        <v>Vacancy</v>
      </c>
      <c r="F27" s="4">
        <f>+E6</f>
        <v>-500000</v>
      </c>
      <c r="G27" s="4">
        <f>($F$27/$F$26)*G26</f>
        <v>-510000</v>
      </c>
      <c r="H27" s="4">
        <f>($F$27/$F$26)*H26</f>
        <v>-520200</v>
      </c>
      <c r="I27" s="4">
        <f>($F$27/$F$26)*I26</f>
        <v>-530604</v>
      </c>
      <c r="J27" s="4">
        <f>($F$27/$F$26)*J26</f>
        <v>-541216.07999999996</v>
      </c>
      <c r="K27" s="4">
        <f>($F$27/$F$26)*K26</f>
        <v>-552040.40159999998</v>
      </c>
      <c r="L27" s="4">
        <f>($F$27/$F$26)*L26</f>
        <v>-563081.20963199995</v>
      </c>
      <c r="M27" s="4">
        <f>($F$27/$F$26)*M26</f>
        <v>-574342.83382464002</v>
      </c>
      <c r="N27" s="4">
        <f>($F$27/$F$26)*N26</f>
        <v>-585829.69050113286</v>
      </c>
      <c r="O27" s="4">
        <f>($F$27/$F$26)*O26</f>
        <v>-597546.28431115544</v>
      </c>
      <c r="P27" s="4"/>
      <c r="Q27" s="4">
        <f>($F$27/$F$26)*Q26</f>
        <v>-609497.20999737864</v>
      </c>
      <c r="R27"/>
      <c r="S27" t="s">
        <v>12</v>
      </c>
      <c r="T27"/>
      <c r="U27"/>
      <c r="V27" s="8">
        <v>6.5000000000000002E-2</v>
      </c>
      <c r="W27"/>
      <c r="X27"/>
      <c r="Y27"/>
      <c r="Z27"/>
      <c r="AA27"/>
      <c r="AB27"/>
      <c r="AC27"/>
      <c r="AD27"/>
      <c r="AE27"/>
      <c r="AF27"/>
      <c r="AG27"/>
      <c r="AH27"/>
    </row>
    <row r="28" spans="2:36" s="3" customFormat="1" x14ac:dyDescent="0.25">
      <c r="B28" t="str">
        <f>+B7</f>
        <v>Effective Gross Revenue</v>
      </c>
      <c r="F28" s="3">
        <f>SUM(F26:F27)</f>
        <v>9500000</v>
      </c>
      <c r="G28" s="3">
        <f>SUM(G26:G27)</f>
        <v>9690000</v>
      </c>
      <c r="H28" s="3">
        <f>SUM(H26:H27)</f>
        <v>9883800</v>
      </c>
      <c r="I28" s="3">
        <f t="shared" ref="F28:Q28" si="6">SUM(I26:I27)</f>
        <v>10081476</v>
      </c>
      <c r="J28" s="3">
        <f t="shared" si="6"/>
        <v>10283105.52</v>
      </c>
      <c r="K28" s="3">
        <f t="shared" si="6"/>
        <v>10488767.6304</v>
      </c>
      <c r="L28" s="3">
        <f t="shared" si="6"/>
        <v>10698542.983007999</v>
      </c>
      <c r="M28" s="3">
        <f t="shared" si="6"/>
        <v>10912513.842668159</v>
      </c>
      <c r="N28" s="3">
        <f t="shared" si="6"/>
        <v>11130764.119521523</v>
      </c>
      <c r="O28" s="3">
        <f t="shared" si="6"/>
        <v>11353379.401911953</v>
      </c>
      <c r="Q28" s="3">
        <f t="shared" si="6"/>
        <v>11580446.989950193</v>
      </c>
      <c r="R28"/>
      <c r="S28" t="s">
        <v>35</v>
      </c>
      <c r="T28"/>
      <c r="U28"/>
      <c r="V28" s="3">
        <f>+V26/V27</f>
        <v>106946027.30134915</v>
      </c>
      <c r="W28"/>
      <c r="X28"/>
      <c r="Y28"/>
      <c r="Z28"/>
      <c r="AA28"/>
      <c r="AB28"/>
      <c r="AC28"/>
      <c r="AD28"/>
      <c r="AE28"/>
      <c r="AF28"/>
      <c r="AG28"/>
      <c r="AH28"/>
    </row>
    <row r="29" spans="2:36" s="3" customFormat="1" ht="17.25" x14ac:dyDescent="0.4">
      <c r="B29"/>
      <c r="R29"/>
      <c r="S29" t="s">
        <v>36</v>
      </c>
      <c r="T29"/>
      <c r="U29"/>
      <c r="V29" s="4">
        <f>NPV(U7,AD14:AH14)</f>
        <v>2845447.8253112361</v>
      </c>
      <c r="W29"/>
      <c r="X29"/>
      <c r="Y29"/>
      <c r="Z29"/>
      <c r="AA29"/>
      <c r="AB29"/>
      <c r="AC29"/>
      <c r="AD29"/>
      <c r="AE29"/>
      <c r="AF29"/>
      <c r="AG29"/>
      <c r="AH29"/>
    </row>
    <row r="30" spans="2:36" s="3" customFormat="1" x14ac:dyDescent="0.25">
      <c r="B30" t="str">
        <f>+B9</f>
        <v>Common Area Maintenance</v>
      </c>
      <c r="F30" s="3">
        <f>+E9</f>
        <v>2500000</v>
      </c>
      <c r="G30" s="3">
        <f>+F30*(1+$E$23)</f>
        <v>2550000</v>
      </c>
      <c r="H30" s="3">
        <f>+G30*(1+$E$23)</f>
        <v>2601000</v>
      </c>
      <c r="I30" s="3">
        <f>+H30*(1+$E$23)</f>
        <v>2653020</v>
      </c>
      <c r="J30" s="3">
        <f t="shared" ref="G30:O30" si="7">+I30*(1+$E$23)</f>
        <v>2706080.4</v>
      </c>
      <c r="K30" s="3">
        <f t="shared" si="7"/>
        <v>2760202.0079999999</v>
      </c>
      <c r="L30" s="3">
        <f t="shared" si="7"/>
        <v>2815406.0481599998</v>
      </c>
      <c r="M30" s="3">
        <f t="shared" si="7"/>
        <v>2871714.1691231998</v>
      </c>
      <c r="N30" s="3">
        <f t="shared" si="7"/>
        <v>2929148.452505664</v>
      </c>
      <c r="O30" s="3">
        <f t="shared" si="7"/>
        <v>2987731.4215557771</v>
      </c>
      <c r="Q30" s="3">
        <f>+O30*(1+$E$23)</f>
        <v>3047486.0499868928</v>
      </c>
      <c r="R30"/>
      <c r="S30" t="s">
        <v>37</v>
      </c>
      <c r="T30"/>
      <c r="U30"/>
      <c r="V30" s="3">
        <f>V28+V29</f>
        <v>109791475.12666038</v>
      </c>
      <c r="W30"/>
      <c r="X30"/>
      <c r="Y30"/>
      <c r="Z30"/>
      <c r="AA30"/>
      <c r="AB30"/>
      <c r="AC30"/>
      <c r="AD30"/>
      <c r="AE30"/>
      <c r="AF30"/>
      <c r="AG30"/>
      <c r="AH30"/>
    </row>
    <row r="31" spans="2:36" s="3" customFormat="1" x14ac:dyDescent="0.25">
      <c r="B31" t="str">
        <f>+B10</f>
        <v>Insurance</v>
      </c>
      <c r="F31" s="3">
        <f>+E10</f>
        <v>250000</v>
      </c>
      <c r="G31" s="3">
        <f>+F31*(1+$E$23)</f>
        <v>255000</v>
      </c>
      <c r="H31" s="3">
        <f>+G31*(1+$E$23)</f>
        <v>260100</v>
      </c>
      <c r="I31" s="3">
        <f>+H31*(1+$E$23)</f>
        <v>265302</v>
      </c>
      <c r="J31" s="3">
        <f t="shared" ref="F31:O31" si="8">+I31*(1+$E$23)</f>
        <v>270608.03999999998</v>
      </c>
      <c r="K31" s="3">
        <f t="shared" si="8"/>
        <v>276020.20079999999</v>
      </c>
      <c r="L31" s="3">
        <f t="shared" si="8"/>
        <v>281540.60481599998</v>
      </c>
      <c r="M31" s="3">
        <f t="shared" si="8"/>
        <v>287171.41691231995</v>
      </c>
      <c r="N31" s="3">
        <f t="shared" si="8"/>
        <v>292914.84525056637</v>
      </c>
      <c r="O31" s="3">
        <f t="shared" si="8"/>
        <v>298773.14215557772</v>
      </c>
      <c r="Q31" s="3">
        <f>+O31*(1+$E$23)</f>
        <v>304748.60499868926</v>
      </c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</row>
    <row r="32" spans="2:36" s="3" customFormat="1" ht="17.25" x14ac:dyDescent="0.4">
      <c r="B32" t="str">
        <f>+B11</f>
        <v>Property Taxes</v>
      </c>
      <c r="F32" s="4">
        <f>+T15</f>
        <v>475000</v>
      </c>
      <c r="G32" s="4">
        <f t="shared" ref="G32:O32" si="9">+U15</f>
        <v>489250</v>
      </c>
      <c r="H32" s="4">
        <f t="shared" si="9"/>
        <v>503927.5</v>
      </c>
      <c r="I32" s="4">
        <f t="shared" si="9"/>
        <v>519045.32500000001</v>
      </c>
      <c r="J32" s="4">
        <f t="shared" si="9"/>
        <v>534616.68475000001</v>
      </c>
      <c r="K32" s="4">
        <f t="shared" si="9"/>
        <v>550655.18529250007</v>
      </c>
      <c r="L32" s="4">
        <f t="shared" si="9"/>
        <v>567174.84085127513</v>
      </c>
      <c r="M32" s="4">
        <f t="shared" si="9"/>
        <v>584190.0860768134</v>
      </c>
      <c r="N32" s="4">
        <f t="shared" si="9"/>
        <v>601715.78865911777</v>
      </c>
      <c r="O32" s="4">
        <f t="shared" si="9"/>
        <v>619767.26231889136</v>
      </c>
      <c r="P32" s="4"/>
      <c r="Q32" s="16">
        <f>+AD13</f>
        <v>1276720.5603769163</v>
      </c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</row>
    <row r="33" spans="2:34" s="3" customFormat="1" x14ac:dyDescent="0.25">
      <c r="B33" t="str">
        <f>+B12</f>
        <v>Total Operating Expenses</v>
      </c>
      <c r="F33" s="3">
        <f>SUM(F30:F32)</f>
        <v>3225000</v>
      </c>
      <c r="G33" s="3">
        <f>SUM(G30:G32)</f>
        <v>3294250</v>
      </c>
      <c r="H33" s="3">
        <f>SUM(H30:H32)</f>
        <v>3365027.5</v>
      </c>
      <c r="I33" s="3">
        <f t="shared" ref="F33:Q33" si="10">SUM(I30:I32)</f>
        <v>3437367.3250000002</v>
      </c>
      <c r="J33" s="3">
        <f t="shared" si="10"/>
        <v>3511305.12475</v>
      </c>
      <c r="K33" s="3">
        <f t="shared" si="10"/>
        <v>3586877.3940925002</v>
      </c>
      <c r="L33" s="3">
        <f t="shared" si="10"/>
        <v>3664121.493827275</v>
      </c>
      <c r="M33" s="3">
        <f t="shared" si="10"/>
        <v>3743075.6721123331</v>
      </c>
      <c r="N33" s="3">
        <f t="shared" si="10"/>
        <v>3823779.0864153481</v>
      </c>
      <c r="O33" s="3">
        <f t="shared" si="10"/>
        <v>3906271.8260302464</v>
      </c>
      <c r="Q33" s="3">
        <f t="shared" si="10"/>
        <v>4628955.2153624985</v>
      </c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</row>
    <row r="34" spans="2:34" s="3" customFormat="1" x14ac:dyDescent="0.25">
      <c r="B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</row>
    <row r="35" spans="2:34" x14ac:dyDescent="0.25">
      <c r="B35" t="str">
        <f>+B14</f>
        <v>Net Operating Income</v>
      </c>
      <c r="F35" s="3">
        <f>+F28-F33</f>
        <v>6275000</v>
      </c>
      <c r="G35" s="3">
        <f>+G28-G33</f>
        <v>6395750</v>
      </c>
      <c r="H35" s="3">
        <f>+H28-H33</f>
        <v>6518772.5</v>
      </c>
      <c r="I35" s="3">
        <f t="shared" ref="F35:O35" si="11">+I28-I33</f>
        <v>6644108.6749999998</v>
      </c>
      <c r="J35" s="3">
        <f t="shared" si="11"/>
        <v>6771800.3952500001</v>
      </c>
      <c r="K35" s="3">
        <f t="shared" si="11"/>
        <v>6901890.2363074999</v>
      </c>
      <c r="L35" s="3">
        <f t="shared" si="11"/>
        <v>7034421.4891807241</v>
      </c>
      <c r="M35" s="3">
        <f t="shared" si="11"/>
        <v>7169438.1705558263</v>
      </c>
      <c r="N35" s="3">
        <f t="shared" si="11"/>
        <v>7306985.0331061743</v>
      </c>
      <c r="O35" s="3">
        <f t="shared" si="11"/>
        <v>7447107.5758817066</v>
      </c>
      <c r="Q35" s="3">
        <f>+Q28-Q33</f>
        <v>6951491.7745876946</v>
      </c>
    </row>
    <row r="36" spans="2:34" x14ac:dyDescent="0.25"/>
    <row r="37" spans="2:34" x14ac:dyDescent="0.25">
      <c r="B37" t="s">
        <v>31</v>
      </c>
      <c r="E37" s="3">
        <f>+-E21</f>
        <v>-100000000</v>
      </c>
      <c r="F37" s="3">
        <v>0</v>
      </c>
      <c r="G37" s="3">
        <v>0</v>
      </c>
      <c r="H37" s="3">
        <v>0</v>
      </c>
      <c r="I37" s="3">
        <v>0</v>
      </c>
      <c r="J37" s="3">
        <v>0</v>
      </c>
      <c r="K37" s="3">
        <v>0</v>
      </c>
      <c r="L37" s="3">
        <v>0</v>
      </c>
      <c r="M37" s="3">
        <v>0</v>
      </c>
      <c r="N37" s="3">
        <v>0</v>
      </c>
      <c r="O37" s="3">
        <v>0</v>
      </c>
    </row>
    <row r="38" spans="2:34" x14ac:dyDescent="0.25">
      <c r="B38" t="s">
        <v>32</v>
      </c>
      <c r="E38" s="3">
        <v>0</v>
      </c>
      <c r="F38" s="3">
        <f>+F35</f>
        <v>6275000</v>
      </c>
      <c r="G38" s="3">
        <f t="shared" ref="G38:O38" si="12">+G35</f>
        <v>6395750</v>
      </c>
      <c r="H38" s="3">
        <f t="shared" si="12"/>
        <v>6518772.5</v>
      </c>
      <c r="I38" s="3">
        <f t="shared" si="12"/>
        <v>6644108.6749999998</v>
      </c>
      <c r="J38" s="3">
        <f t="shared" si="12"/>
        <v>6771800.3952500001</v>
      </c>
      <c r="K38" s="3">
        <f t="shared" si="12"/>
        <v>6901890.2363074999</v>
      </c>
      <c r="L38" s="3">
        <f t="shared" si="12"/>
        <v>7034421.4891807241</v>
      </c>
      <c r="M38" s="3">
        <f t="shared" si="12"/>
        <v>7169438.1705558263</v>
      </c>
      <c r="N38" s="3">
        <f t="shared" si="12"/>
        <v>7306985.0331061743</v>
      </c>
      <c r="O38" s="3">
        <f t="shared" si="12"/>
        <v>7447107.5758817066</v>
      </c>
    </row>
    <row r="39" spans="2:34" ht="17.25" x14ac:dyDescent="0.4">
      <c r="B39" t="s">
        <v>33</v>
      </c>
      <c r="E39" s="4">
        <v>0</v>
      </c>
      <c r="F39" s="4">
        <v>0</v>
      </c>
      <c r="G39" s="4">
        <v>0</v>
      </c>
      <c r="H39" s="4">
        <v>0</v>
      </c>
      <c r="I39" s="4">
        <v>0</v>
      </c>
      <c r="J39" s="4">
        <v>0</v>
      </c>
      <c r="K39" s="4">
        <v>0</v>
      </c>
      <c r="L39" s="4">
        <v>0</v>
      </c>
      <c r="M39" s="4">
        <v>0</v>
      </c>
      <c r="N39" s="4">
        <v>0</v>
      </c>
      <c r="O39" s="4">
        <f>V30</f>
        <v>109791475.12666038</v>
      </c>
    </row>
    <row r="40" spans="2:34" x14ac:dyDescent="0.25">
      <c r="B40" t="s">
        <v>38</v>
      </c>
      <c r="E40" s="3">
        <f>SUM(E37:E39)</f>
        <v>-100000000</v>
      </c>
      <c r="F40" s="3">
        <f t="shared" ref="F40:O40" si="13">SUM(F37:F39)</f>
        <v>6275000</v>
      </c>
      <c r="G40" s="3">
        <f t="shared" si="13"/>
        <v>6395750</v>
      </c>
      <c r="H40" s="3">
        <f t="shared" si="13"/>
        <v>6518772.5</v>
      </c>
      <c r="I40" s="3">
        <f t="shared" si="13"/>
        <v>6644108.6749999998</v>
      </c>
      <c r="J40" s="3">
        <f t="shared" si="13"/>
        <v>6771800.3952500001</v>
      </c>
      <c r="K40" s="3">
        <f t="shared" si="13"/>
        <v>6901890.2363074999</v>
      </c>
      <c r="L40" s="3">
        <f t="shared" si="13"/>
        <v>7034421.4891807241</v>
      </c>
      <c r="M40" s="3">
        <f t="shared" si="13"/>
        <v>7169438.1705558263</v>
      </c>
      <c r="N40" s="3">
        <f t="shared" si="13"/>
        <v>7306985.0331061743</v>
      </c>
      <c r="O40" s="3">
        <f t="shared" si="13"/>
        <v>117238582.70254208</v>
      </c>
    </row>
    <row r="41" spans="2:34" x14ac:dyDescent="0.25">
      <c r="B41" s="1" t="s">
        <v>39</v>
      </c>
      <c r="E41" s="18">
        <f>IRR(E40:O40)</f>
        <v>7.463364798986527E-2</v>
      </c>
    </row>
    <row r="42" spans="2:34" x14ac:dyDescent="0.25">
      <c r="B42" s="1" t="s">
        <v>40</v>
      </c>
      <c r="E42" s="19">
        <f>SUMIF(E40:O40,"&gt;0")/-SUMIF(E40:O40,"&lt;0")</f>
        <v>1.7825674920194232</v>
      </c>
    </row>
    <row r="43" spans="2:34" x14ac:dyDescent="0.25"/>
    <row r="44" spans="2:34" x14ac:dyDescent="0.25"/>
    <row r="45" spans="2:34" x14ac:dyDescent="0.25"/>
    <row r="46" spans="2:34" x14ac:dyDescent="0.25"/>
    <row r="47" spans="2:34" x14ac:dyDescent="0.25"/>
    <row r="48" spans="2:34" x14ac:dyDescent="0.25"/>
    <row r="49" x14ac:dyDescent="0.25"/>
    <row r="50" x14ac:dyDescent="0.25"/>
    <row r="51" x14ac:dyDescent="0.25"/>
    <row r="52" x14ac:dyDescent="0.25"/>
  </sheetData>
  <hyperlinks>
    <hyperlink ref="B2" r:id="rId1" xr:uid="{FFCFFE92-A3FE-43CB-B48E-87A3EB6BA81F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Direct Cap</vt:lpstr>
      <vt:lpstr>DCF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Spencer Burton</dc:creator>
  <cp:lastModifiedBy>Spencer Burton</cp:lastModifiedBy>
  <dcterms:created xsi:type="dcterms:W3CDTF">2019-04-26T01:06:16Z</dcterms:created>
  <dcterms:modified xsi:type="dcterms:W3CDTF">2019-04-26T03:38:45Z</dcterms:modified>
</cp:coreProperties>
</file>