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drive\Spencer Google Drive\Adventures in CRE\ACRE Accelerator\A.CRE Accelerator Videos\Forum Answers\Industrial Conversion to Condo\"/>
    </mc:Choice>
  </mc:AlternateContent>
  <xr:revisionPtr revIDLastSave="0" documentId="13_ncr:1_{92B711BF-3B09-4D19-836C-AA66ACC99EAC}" xr6:coauthVersionLast="36" xr6:coauthVersionMax="36" xr10:uidLastSave="{00000000-0000-0000-0000-000000000000}"/>
  <bookViews>
    <workbookView xWindow="0" yWindow="0" windowWidth="28800" windowHeight="12225" xr2:uid="{E7CA1AD1-C3AD-4495-9531-B24E2C9748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25" i="1" l="1"/>
  <c r="AC25" i="1"/>
  <c r="AD34" i="1" l="1"/>
  <c r="AB25" i="1"/>
  <c r="AA25" i="1"/>
  <c r="AA34" i="1" s="1"/>
  <c r="Z25" i="1"/>
  <c r="Y25" i="1"/>
  <c r="X25" i="1"/>
  <c r="X34" i="1" s="1"/>
  <c r="W25" i="1"/>
  <c r="V25" i="1"/>
  <c r="V34" i="1" s="1"/>
  <c r="U25" i="1"/>
  <c r="T25" i="1"/>
  <c r="S25" i="1"/>
  <c r="S34" i="1" s="1"/>
  <c r="R25" i="1"/>
  <c r="Q25" i="1"/>
  <c r="P25" i="1"/>
  <c r="P34" i="1" s="1"/>
  <c r="O25" i="1"/>
  <c r="N25" i="1"/>
  <c r="N34" i="1" s="1"/>
  <c r="M25" i="1"/>
  <c r="L25" i="1"/>
  <c r="K25" i="1"/>
  <c r="K34" i="1" s="1"/>
  <c r="J25" i="1"/>
  <c r="I25" i="1"/>
  <c r="H25" i="1"/>
  <c r="H34" i="1" s="1"/>
  <c r="G25" i="1"/>
  <c r="F25" i="1"/>
  <c r="AC34" i="1"/>
  <c r="AB34" i="1"/>
  <c r="Z34" i="1"/>
  <c r="Y34" i="1"/>
  <c r="W34" i="1"/>
  <c r="U34" i="1"/>
  <c r="T34" i="1"/>
  <c r="R34" i="1"/>
  <c r="Q34" i="1"/>
  <c r="O34" i="1"/>
  <c r="M34" i="1"/>
  <c r="L34" i="1"/>
  <c r="J34" i="1"/>
  <c r="I34" i="1"/>
  <c r="G34" i="1"/>
  <c r="F34" i="1"/>
  <c r="AD11" i="1"/>
  <c r="AD30" i="1"/>
  <c r="AC29" i="1"/>
  <c r="AB28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AA32" i="1" l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AD31" i="1"/>
  <c r="AD32" i="1" s="1"/>
  <c r="AC31" i="1"/>
  <c r="AC32" i="1" s="1"/>
  <c r="AB31" i="1"/>
  <c r="AB32" i="1" s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G15" i="1"/>
  <c r="AA13" i="1"/>
  <c r="W13" i="1"/>
  <c r="W15" i="1" s="1"/>
  <c r="V13" i="1"/>
  <c r="S13" i="1"/>
  <c r="O13" i="1"/>
  <c r="N13" i="1"/>
  <c r="K13" i="1"/>
  <c r="G13" i="1"/>
  <c r="F15" i="1"/>
  <c r="AD12" i="1"/>
  <c r="AD13" i="1" s="1"/>
  <c r="AD15" i="1" s="1"/>
  <c r="AC12" i="1"/>
  <c r="AC13" i="1" s="1"/>
  <c r="AB12" i="1"/>
  <c r="AB13" i="1" s="1"/>
  <c r="AA12" i="1"/>
  <c r="Z12" i="1"/>
  <c r="Z13" i="1" s="1"/>
  <c r="Y12" i="1"/>
  <c r="Y13" i="1" s="1"/>
  <c r="X12" i="1"/>
  <c r="X13" i="1" s="1"/>
  <c r="W12" i="1"/>
  <c r="V12" i="1"/>
  <c r="U12" i="1"/>
  <c r="U13" i="1" s="1"/>
  <c r="T12" i="1"/>
  <c r="T13" i="1" s="1"/>
  <c r="S12" i="1"/>
  <c r="R12" i="1"/>
  <c r="R13" i="1" s="1"/>
  <c r="Q12" i="1"/>
  <c r="Q13" i="1" s="1"/>
  <c r="P12" i="1"/>
  <c r="P13" i="1" s="1"/>
  <c r="O12" i="1"/>
  <c r="N12" i="1"/>
  <c r="M12" i="1"/>
  <c r="M13" i="1" s="1"/>
  <c r="L12" i="1"/>
  <c r="L13" i="1" s="1"/>
  <c r="K12" i="1"/>
  <c r="J12" i="1"/>
  <c r="J13" i="1" s="1"/>
  <c r="J15" i="1" s="1"/>
  <c r="I12" i="1"/>
  <c r="I13" i="1" s="1"/>
  <c r="H12" i="1"/>
  <c r="H13" i="1" s="1"/>
  <c r="G12" i="1"/>
  <c r="G19" i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G18" i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G4" i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H5" i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G5" i="1"/>
  <c r="AC15" i="1" l="1"/>
  <c r="M15" i="1"/>
  <c r="N15" i="1"/>
  <c r="O15" i="1"/>
  <c r="U15" i="1"/>
  <c r="V15" i="1"/>
  <c r="E17" i="1"/>
  <c r="H15" i="1"/>
  <c r="P15" i="1"/>
  <c r="X15" i="1"/>
  <c r="I15" i="1"/>
  <c r="Q15" i="1"/>
  <c r="Y15" i="1"/>
  <c r="R15" i="1"/>
  <c r="Z15" i="1"/>
  <c r="K15" i="1"/>
  <c r="S15" i="1"/>
  <c r="AA15" i="1"/>
  <c r="L15" i="1"/>
  <c r="T15" i="1"/>
  <c r="AB15" i="1"/>
  <c r="E36" i="1"/>
  <c r="E35" i="1"/>
  <c r="E16" i="1" l="1"/>
</calcChain>
</file>

<file path=xl/sharedStrings.xml><?xml version="1.0" encoding="utf-8"?>
<sst xmlns="http://schemas.openxmlformats.org/spreadsheetml/2006/main" count="26" uniqueCount="18">
  <si>
    <t>INDUSTRIAL FOR-RENT TO CONDO CONVERSION SCENARIO</t>
  </si>
  <si>
    <t>Investment Cash Flow</t>
  </si>
  <si>
    <t>Typical Income-Producing DCF Scenario</t>
  </si>
  <si>
    <t>Operating Cash Flow</t>
  </si>
  <si>
    <t>Reversion Cash Flow</t>
  </si>
  <si>
    <t>Sale Price</t>
  </si>
  <si>
    <t>Selling Costs</t>
  </si>
  <si>
    <t xml:space="preserve">Net Reversion </t>
  </si>
  <si>
    <t>Net Unlevered Cash Flow</t>
  </si>
  <si>
    <t>Unlevered IRR</t>
  </si>
  <si>
    <t xml:space="preserve">Unlevered EMx </t>
  </si>
  <si>
    <t>Conversion to Condo DCF Scenario</t>
  </si>
  <si>
    <t>Sale of Condo #1</t>
  </si>
  <si>
    <t>Sale of Condo #2</t>
  </si>
  <si>
    <t>Sale of Condo #3</t>
  </si>
  <si>
    <t>Cost to Convert</t>
  </si>
  <si>
    <t>Acquisition Cost</t>
  </si>
  <si>
    <t>Total Investment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</si>
</sst>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64" formatCode="&quot;Month&quot;\ 0"/>
    <numFmt numFmtId="165" formatCode="0.0%"/>
    <numFmt numFmtId="166" formatCode="0.00&quot;X&quot;"/>
    <numFmt numFmtId="167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sz val="9"/>
      <color indexed="12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41" fontId="0" fillId="0" borderId="0" xfId="0" applyNumberFormat="1"/>
    <xf numFmtId="41" fontId="3" fillId="0" borderId="0" xfId="0" applyNumberFormat="1" applyFont="1"/>
    <xf numFmtId="164" fontId="4" fillId="0" borderId="0" xfId="0" applyNumberFormat="1" applyFont="1"/>
    <xf numFmtId="165" fontId="2" fillId="0" borderId="0" xfId="0" applyNumberFormat="1" applyFont="1"/>
    <xf numFmtId="41" fontId="5" fillId="0" borderId="0" xfId="0" applyNumberFormat="1" applyFont="1"/>
    <xf numFmtId="10" fontId="0" fillId="0" borderId="0" xfId="0" applyNumberFormat="1"/>
    <xf numFmtId="166" fontId="0" fillId="0" borderId="0" xfId="0" applyNumberFormat="1"/>
    <xf numFmtId="3" fontId="2" fillId="0" borderId="0" xfId="0" applyNumberFormat="1" applyFont="1"/>
    <xf numFmtId="167" fontId="3" fillId="0" borderId="0" xfId="0" applyNumberFormat="1" applyFont="1"/>
    <xf numFmtId="15" fontId="6" fillId="0" borderId="0" xfId="0" applyNumberFormat="1" applyFont="1"/>
    <xf numFmtId="15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378DB-B94A-45A2-B4FF-B2CF173FCEF5}">
  <dimension ref="A1:AE48"/>
  <sheetViews>
    <sheetView tabSelected="1" zoomScaleNormal="100" workbookViewId="0"/>
  </sheetViews>
  <sheetFormatPr defaultColWidth="0" defaultRowHeight="15" zeroHeight="1" x14ac:dyDescent="0.25"/>
  <cols>
    <col min="1" max="1" width="2.5703125" customWidth="1"/>
    <col min="2" max="3" width="9.140625" customWidth="1"/>
    <col min="4" max="4" width="5.7109375" customWidth="1"/>
    <col min="5" max="5" width="7.85546875" bestFit="1" customWidth="1"/>
    <col min="6" max="6" width="11.5703125" bestFit="1" customWidth="1"/>
    <col min="7" max="10" width="9.140625" bestFit="1" customWidth="1"/>
    <col min="11" max="11" width="8" bestFit="1" customWidth="1"/>
    <col min="12" max="13" width="8.42578125" bestFit="1" customWidth="1"/>
    <col min="14" max="14" width="8.140625" bestFit="1" customWidth="1"/>
    <col min="15" max="15" width="8.42578125" bestFit="1" customWidth="1"/>
    <col min="16" max="17" width="8.5703125" bestFit="1" customWidth="1"/>
    <col min="18" max="18" width="8.7109375" bestFit="1" customWidth="1"/>
    <col min="19" max="27" width="8.5703125" bestFit="1" customWidth="1"/>
    <col min="28" max="30" width="10" bestFit="1" customWidth="1"/>
    <col min="31" max="31" width="2.28515625" customWidth="1"/>
    <col min="32" max="16384" width="9.140625" hidden="1"/>
  </cols>
  <sheetData>
    <row r="1" spans="2:30" x14ac:dyDescent="0.25"/>
    <row r="2" spans="2:30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30" x14ac:dyDescent="0.25"/>
    <row r="4" spans="2:30" x14ac:dyDescent="0.25">
      <c r="F4" s="14">
        <v>43616</v>
      </c>
      <c r="G4" s="15">
        <f>EOMONTH(F4,1)</f>
        <v>43646</v>
      </c>
      <c r="H4" s="15">
        <f t="shared" ref="H4:AD4" si="0">EOMONTH(G4,1)</f>
        <v>43677</v>
      </c>
      <c r="I4" s="15">
        <f t="shared" si="0"/>
        <v>43708</v>
      </c>
      <c r="J4" s="15">
        <f t="shared" si="0"/>
        <v>43738</v>
      </c>
      <c r="K4" s="15">
        <f t="shared" si="0"/>
        <v>43769</v>
      </c>
      <c r="L4" s="15">
        <f t="shared" si="0"/>
        <v>43799</v>
      </c>
      <c r="M4" s="15">
        <f t="shared" si="0"/>
        <v>43830</v>
      </c>
      <c r="N4" s="15">
        <f t="shared" si="0"/>
        <v>43861</v>
      </c>
      <c r="O4" s="15">
        <f t="shared" si="0"/>
        <v>43890</v>
      </c>
      <c r="P4" s="15">
        <f t="shared" si="0"/>
        <v>43921</v>
      </c>
      <c r="Q4" s="15">
        <f t="shared" si="0"/>
        <v>43951</v>
      </c>
      <c r="R4" s="15">
        <f t="shared" si="0"/>
        <v>43982</v>
      </c>
      <c r="S4" s="15">
        <f t="shared" si="0"/>
        <v>44012</v>
      </c>
      <c r="T4" s="15">
        <f t="shared" si="0"/>
        <v>44043</v>
      </c>
      <c r="U4" s="15">
        <f t="shared" si="0"/>
        <v>44074</v>
      </c>
      <c r="V4" s="15">
        <f t="shared" si="0"/>
        <v>44104</v>
      </c>
      <c r="W4" s="15">
        <f t="shared" si="0"/>
        <v>44135</v>
      </c>
      <c r="X4" s="15">
        <f t="shared" si="0"/>
        <v>44165</v>
      </c>
      <c r="Y4" s="15">
        <f t="shared" si="0"/>
        <v>44196</v>
      </c>
      <c r="Z4" s="15">
        <f t="shared" si="0"/>
        <v>44227</v>
      </c>
      <c r="AA4" s="15">
        <f t="shared" si="0"/>
        <v>44255</v>
      </c>
      <c r="AB4" s="15">
        <f t="shared" si="0"/>
        <v>44286</v>
      </c>
      <c r="AC4" s="15">
        <f t="shared" si="0"/>
        <v>44316</v>
      </c>
      <c r="AD4" s="15">
        <f t="shared" si="0"/>
        <v>44347</v>
      </c>
    </row>
    <row r="5" spans="2:30" x14ac:dyDescent="0.25">
      <c r="B5" s="2" t="s">
        <v>2</v>
      </c>
      <c r="F5" s="7">
        <v>0</v>
      </c>
      <c r="G5" s="7">
        <f>+F5+1</f>
        <v>1</v>
      </c>
      <c r="H5" s="7">
        <f t="shared" ref="H5:AD5" si="1">+G5+1</f>
        <v>2</v>
      </c>
      <c r="I5" s="7">
        <f t="shared" si="1"/>
        <v>3</v>
      </c>
      <c r="J5" s="7">
        <f t="shared" si="1"/>
        <v>4</v>
      </c>
      <c r="K5" s="7">
        <f t="shared" si="1"/>
        <v>5</v>
      </c>
      <c r="L5" s="7">
        <f t="shared" si="1"/>
        <v>6</v>
      </c>
      <c r="M5" s="7">
        <f t="shared" si="1"/>
        <v>7</v>
      </c>
      <c r="N5" s="7">
        <f t="shared" si="1"/>
        <v>8</v>
      </c>
      <c r="O5" s="7">
        <f t="shared" si="1"/>
        <v>9</v>
      </c>
      <c r="P5" s="7">
        <f t="shared" si="1"/>
        <v>10</v>
      </c>
      <c r="Q5" s="7">
        <f t="shared" si="1"/>
        <v>11</v>
      </c>
      <c r="R5" s="7">
        <f t="shared" si="1"/>
        <v>12</v>
      </c>
      <c r="S5" s="7">
        <f t="shared" si="1"/>
        <v>13</v>
      </c>
      <c r="T5" s="7">
        <f t="shared" si="1"/>
        <v>14</v>
      </c>
      <c r="U5" s="7">
        <f t="shared" si="1"/>
        <v>15</v>
      </c>
      <c r="V5" s="7">
        <f t="shared" si="1"/>
        <v>16</v>
      </c>
      <c r="W5" s="7">
        <f t="shared" si="1"/>
        <v>17</v>
      </c>
      <c r="X5" s="7">
        <f t="shared" si="1"/>
        <v>18</v>
      </c>
      <c r="Y5" s="7">
        <f t="shared" si="1"/>
        <v>19</v>
      </c>
      <c r="Z5" s="7">
        <f t="shared" si="1"/>
        <v>20</v>
      </c>
      <c r="AA5" s="7">
        <f t="shared" si="1"/>
        <v>21</v>
      </c>
      <c r="AB5" s="7">
        <f t="shared" si="1"/>
        <v>22</v>
      </c>
      <c r="AC5" s="7">
        <f t="shared" si="1"/>
        <v>23</v>
      </c>
      <c r="AD5" s="7">
        <f t="shared" si="1"/>
        <v>24</v>
      </c>
    </row>
    <row r="6" spans="2:30" x14ac:dyDescent="0.25">
      <c r="B6" t="s">
        <v>1</v>
      </c>
      <c r="E6" s="12"/>
      <c r="F6" s="6">
        <v>-7000000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</row>
    <row r="7" spans="2:30" x14ac:dyDescent="0.25">
      <c r="E7" s="12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2:30" x14ac:dyDescent="0.25">
      <c r="B8" t="s">
        <v>3</v>
      </c>
      <c r="F8" s="6">
        <v>0</v>
      </c>
      <c r="G8" s="6">
        <f>250000/12+(415000-250000)/12*(G5/24)</f>
        <v>21406.25</v>
      </c>
      <c r="H8" s="13">
        <f t="shared" ref="H8:AD8" si="2">250000/12+(415000-250000)/12*(H5/24)</f>
        <v>21979.166666666664</v>
      </c>
      <c r="I8" s="13">
        <f t="shared" si="2"/>
        <v>22552.083333333332</v>
      </c>
      <c r="J8" s="13">
        <f t="shared" si="2"/>
        <v>23125</v>
      </c>
      <c r="K8" s="13">
        <f t="shared" si="2"/>
        <v>23697.916666666664</v>
      </c>
      <c r="L8" s="13">
        <f t="shared" si="2"/>
        <v>24270.833333333332</v>
      </c>
      <c r="M8" s="13">
        <f t="shared" si="2"/>
        <v>24843.75</v>
      </c>
      <c r="N8" s="13">
        <f t="shared" si="2"/>
        <v>25416.666666666664</v>
      </c>
      <c r="O8" s="13">
        <f t="shared" si="2"/>
        <v>25989.583333333332</v>
      </c>
      <c r="P8" s="13">
        <f t="shared" si="2"/>
        <v>26562.5</v>
      </c>
      <c r="Q8" s="13">
        <f t="shared" si="2"/>
        <v>27135.416666666664</v>
      </c>
      <c r="R8" s="13">
        <f t="shared" si="2"/>
        <v>27708.333333333332</v>
      </c>
      <c r="S8" s="13">
        <f t="shared" si="2"/>
        <v>28281.25</v>
      </c>
      <c r="T8" s="13">
        <f t="shared" si="2"/>
        <v>28854.166666666664</v>
      </c>
      <c r="U8" s="13">
        <f t="shared" si="2"/>
        <v>29427.083333333332</v>
      </c>
      <c r="V8" s="13">
        <f t="shared" si="2"/>
        <v>30000</v>
      </c>
      <c r="W8" s="13">
        <f t="shared" si="2"/>
        <v>30572.916666666664</v>
      </c>
      <c r="X8" s="13">
        <f t="shared" si="2"/>
        <v>31145.833333333332</v>
      </c>
      <c r="Y8" s="13">
        <f t="shared" si="2"/>
        <v>31718.75</v>
      </c>
      <c r="Z8" s="13">
        <f t="shared" si="2"/>
        <v>32291.666666666664</v>
      </c>
      <c r="AA8" s="13">
        <f t="shared" si="2"/>
        <v>32864.583333333328</v>
      </c>
      <c r="AB8" s="13">
        <f t="shared" si="2"/>
        <v>33437.5</v>
      </c>
      <c r="AC8" s="13">
        <f t="shared" si="2"/>
        <v>34010.416666666664</v>
      </c>
      <c r="AD8" s="13">
        <f t="shared" si="2"/>
        <v>34583.333333333328</v>
      </c>
    </row>
    <row r="9" spans="2:30" x14ac:dyDescent="0.25">
      <c r="F9" s="6"/>
      <c r="G9" s="6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2:30" x14ac:dyDescent="0.25">
      <c r="B10" t="s">
        <v>4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2:30" x14ac:dyDescent="0.25">
      <c r="B11" s="3" t="s">
        <v>5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f>415000/0.05</f>
        <v>8300000</v>
      </c>
    </row>
    <row r="12" spans="2:30" ht="16.5" x14ac:dyDescent="0.35">
      <c r="B12" s="3" t="s">
        <v>6</v>
      </c>
      <c r="D12" s="8">
        <v>0.03</v>
      </c>
      <c r="F12" s="9">
        <v>0</v>
      </c>
      <c r="G12" s="9">
        <f t="shared" ref="G12:AD12" si="3">-$D12*G11</f>
        <v>0</v>
      </c>
      <c r="H12" s="9">
        <f t="shared" si="3"/>
        <v>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0</v>
      </c>
      <c r="M12" s="9">
        <f t="shared" si="3"/>
        <v>0</v>
      </c>
      <c r="N12" s="9">
        <f t="shared" si="3"/>
        <v>0</v>
      </c>
      <c r="O12" s="9">
        <f t="shared" si="3"/>
        <v>0</v>
      </c>
      <c r="P12" s="9">
        <f t="shared" si="3"/>
        <v>0</v>
      </c>
      <c r="Q12" s="9">
        <f t="shared" si="3"/>
        <v>0</v>
      </c>
      <c r="R12" s="9">
        <f t="shared" si="3"/>
        <v>0</v>
      </c>
      <c r="S12" s="9">
        <f t="shared" si="3"/>
        <v>0</v>
      </c>
      <c r="T12" s="9">
        <f t="shared" si="3"/>
        <v>0</v>
      </c>
      <c r="U12" s="9">
        <f t="shared" si="3"/>
        <v>0</v>
      </c>
      <c r="V12" s="9">
        <f t="shared" si="3"/>
        <v>0</v>
      </c>
      <c r="W12" s="9">
        <f t="shared" si="3"/>
        <v>0</v>
      </c>
      <c r="X12" s="9">
        <f t="shared" si="3"/>
        <v>0</v>
      </c>
      <c r="Y12" s="9">
        <f t="shared" si="3"/>
        <v>0</v>
      </c>
      <c r="Z12" s="9">
        <f t="shared" si="3"/>
        <v>0</v>
      </c>
      <c r="AA12" s="9">
        <f t="shared" si="3"/>
        <v>0</v>
      </c>
      <c r="AB12" s="9">
        <f t="shared" si="3"/>
        <v>0</v>
      </c>
      <c r="AC12" s="9">
        <f t="shared" si="3"/>
        <v>0</v>
      </c>
      <c r="AD12" s="9">
        <f t="shared" si="3"/>
        <v>-249000</v>
      </c>
    </row>
    <row r="13" spans="2:30" x14ac:dyDescent="0.25">
      <c r="B13" s="3" t="s">
        <v>7</v>
      </c>
      <c r="F13" s="6">
        <v>0</v>
      </c>
      <c r="G13" s="6">
        <f t="shared" ref="G13:AC13" si="4">SUM(G11:G12)</f>
        <v>0</v>
      </c>
      <c r="H13" s="6">
        <f t="shared" si="4"/>
        <v>0</v>
      </c>
      <c r="I13" s="6">
        <f t="shared" si="4"/>
        <v>0</v>
      </c>
      <c r="J13" s="6">
        <f t="shared" si="4"/>
        <v>0</v>
      </c>
      <c r="K13" s="6">
        <f t="shared" si="4"/>
        <v>0</v>
      </c>
      <c r="L13" s="6">
        <f t="shared" si="4"/>
        <v>0</v>
      </c>
      <c r="M13" s="6">
        <f t="shared" si="4"/>
        <v>0</v>
      </c>
      <c r="N13" s="6">
        <f t="shared" si="4"/>
        <v>0</v>
      </c>
      <c r="O13" s="6">
        <f t="shared" si="4"/>
        <v>0</v>
      </c>
      <c r="P13" s="6">
        <f t="shared" si="4"/>
        <v>0</v>
      </c>
      <c r="Q13" s="6">
        <f t="shared" si="4"/>
        <v>0</v>
      </c>
      <c r="R13" s="6">
        <f t="shared" si="4"/>
        <v>0</v>
      </c>
      <c r="S13" s="6">
        <f t="shared" si="4"/>
        <v>0</v>
      </c>
      <c r="T13" s="6">
        <f t="shared" si="4"/>
        <v>0</v>
      </c>
      <c r="U13" s="6">
        <f t="shared" si="4"/>
        <v>0</v>
      </c>
      <c r="V13" s="6">
        <f t="shared" si="4"/>
        <v>0</v>
      </c>
      <c r="W13" s="6">
        <f t="shared" si="4"/>
        <v>0</v>
      </c>
      <c r="X13" s="6">
        <f t="shared" si="4"/>
        <v>0</v>
      </c>
      <c r="Y13" s="6">
        <f t="shared" si="4"/>
        <v>0</v>
      </c>
      <c r="Z13" s="6">
        <f t="shared" si="4"/>
        <v>0</v>
      </c>
      <c r="AA13" s="6">
        <f t="shared" si="4"/>
        <v>0</v>
      </c>
      <c r="AB13" s="6">
        <f t="shared" si="4"/>
        <v>0</v>
      </c>
      <c r="AC13" s="6">
        <f t="shared" si="4"/>
        <v>0</v>
      </c>
      <c r="AD13" s="6">
        <f>SUM(AD11:AD12)</f>
        <v>8051000</v>
      </c>
    </row>
    <row r="14" spans="2:30" x14ac:dyDescent="0.25">
      <c r="B14" s="3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2:30" x14ac:dyDescent="0.25">
      <c r="B15" s="4" t="s">
        <v>8</v>
      </c>
      <c r="F15" s="6">
        <f>SUM(F13,F6:F8)</f>
        <v>-7000000</v>
      </c>
      <c r="G15" s="6">
        <f t="shared" ref="G15:AD15" si="5">SUM(G13,G6:G8)</f>
        <v>21406.25</v>
      </c>
      <c r="H15" s="6">
        <f t="shared" si="5"/>
        <v>21979.166666666664</v>
      </c>
      <c r="I15" s="6">
        <f t="shared" si="5"/>
        <v>22552.083333333332</v>
      </c>
      <c r="J15" s="6">
        <f t="shared" si="5"/>
        <v>23125</v>
      </c>
      <c r="K15" s="6">
        <f t="shared" si="5"/>
        <v>23697.916666666664</v>
      </c>
      <c r="L15" s="6">
        <f t="shared" si="5"/>
        <v>24270.833333333332</v>
      </c>
      <c r="M15" s="6">
        <f t="shared" si="5"/>
        <v>24843.75</v>
      </c>
      <c r="N15" s="6">
        <f t="shared" si="5"/>
        <v>25416.666666666664</v>
      </c>
      <c r="O15" s="6">
        <f t="shared" si="5"/>
        <v>25989.583333333332</v>
      </c>
      <c r="P15" s="6">
        <f t="shared" si="5"/>
        <v>26562.5</v>
      </c>
      <c r="Q15" s="6">
        <f t="shared" si="5"/>
        <v>27135.416666666664</v>
      </c>
      <c r="R15" s="6">
        <f t="shared" si="5"/>
        <v>27708.333333333332</v>
      </c>
      <c r="S15" s="6">
        <f t="shared" si="5"/>
        <v>28281.25</v>
      </c>
      <c r="T15" s="6">
        <f t="shared" si="5"/>
        <v>28854.166666666664</v>
      </c>
      <c r="U15" s="6">
        <f t="shared" si="5"/>
        <v>29427.083333333332</v>
      </c>
      <c r="V15" s="6">
        <f t="shared" si="5"/>
        <v>30000</v>
      </c>
      <c r="W15" s="6">
        <f t="shared" si="5"/>
        <v>30572.916666666664</v>
      </c>
      <c r="X15" s="6">
        <f t="shared" si="5"/>
        <v>31145.833333333332</v>
      </c>
      <c r="Y15" s="6">
        <f t="shared" si="5"/>
        <v>31718.75</v>
      </c>
      <c r="Z15" s="6">
        <f t="shared" si="5"/>
        <v>32291.666666666664</v>
      </c>
      <c r="AA15" s="6">
        <f t="shared" si="5"/>
        <v>32864.583333333328</v>
      </c>
      <c r="AB15" s="6">
        <f t="shared" si="5"/>
        <v>33437.5</v>
      </c>
      <c r="AC15" s="6">
        <f t="shared" si="5"/>
        <v>34010.416666666664</v>
      </c>
      <c r="AD15" s="6">
        <f t="shared" si="5"/>
        <v>8085583.333333333</v>
      </c>
    </row>
    <row r="16" spans="2:30" x14ac:dyDescent="0.25">
      <c r="B16" s="3" t="s">
        <v>9</v>
      </c>
      <c r="E16" s="10">
        <f>XIRR(F15:AD15,F4:AD4)</f>
        <v>0.12073408961296081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2:30" x14ac:dyDescent="0.25">
      <c r="B17" s="3" t="s">
        <v>10</v>
      </c>
      <c r="E17" s="11">
        <f>SUMIF(F15:AD15,"&gt;0")/-SUMIF(F15:AD15,"&lt;0")</f>
        <v>1.2461249999999999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2:30" x14ac:dyDescent="0.25">
      <c r="F18" s="14">
        <v>43616</v>
      </c>
      <c r="G18" s="15">
        <f>EOMONTH(F18,1)</f>
        <v>43646</v>
      </c>
      <c r="H18" s="15">
        <f t="shared" ref="H18:AD18" si="6">EOMONTH(G18,1)</f>
        <v>43677</v>
      </c>
      <c r="I18" s="15">
        <f t="shared" si="6"/>
        <v>43708</v>
      </c>
      <c r="J18" s="15">
        <f t="shared" si="6"/>
        <v>43738</v>
      </c>
      <c r="K18" s="15">
        <f t="shared" si="6"/>
        <v>43769</v>
      </c>
      <c r="L18" s="15">
        <f t="shared" si="6"/>
        <v>43799</v>
      </c>
      <c r="M18" s="15">
        <f t="shared" si="6"/>
        <v>43830</v>
      </c>
      <c r="N18" s="15">
        <f t="shared" si="6"/>
        <v>43861</v>
      </c>
      <c r="O18" s="15">
        <f t="shared" si="6"/>
        <v>43890</v>
      </c>
      <c r="P18" s="15">
        <f t="shared" si="6"/>
        <v>43921</v>
      </c>
      <c r="Q18" s="15">
        <f t="shared" si="6"/>
        <v>43951</v>
      </c>
      <c r="R18" s="15">
        <f t="shared" si="6"/>
        <v>43982</v>
      </c>
      <c r="S18" s="15">
        <f t="shared" si="6"/>
        <v>44012</v>
      </c>
      <c r="T18" s="15">
        <f t="shared" si="6"/>
        <v>44043</v>
      </c>
      <c r="U18" s="15">
        <f t="shared" si="6"/>
        <v>44074</v>
      </c>
      <c r="V18" s="15">
        <f t="shared" si="6"/>
        <v>44104</v>
      </c>
      <c r="W18" s="15">
        <f t="shared" si="6"/>
        <v>44135</v>
      </c>
      <c r="X18" s="15">
        <f t="shared" si="6"/>
        <v>44165</v>
      </c>
      <c r="Y18" s="15">
        <f t="shared" si="6"/>
        <v>44196</v>
      </c>
      <c r="Z18" s="15">
        <f t="shared" si="6"/>
        <v>44227</v>
      </c>
      <c r="AA18" s="15">
        <f t="shared" si="6"/>
        <v>44255</v>
      </c>
      <c r="AB18" s="15">
        <f t="shared" si="6"/>
        <v>44286</v>
      </c>
      <c r="AC18" s="15">
        <f t="shared" si="6"/>
        <v>44316</v>
      </c>
      <c r="AD18" s="15">
        <f t="shared" si="6"/>
        <v>44347</v>
      </c>
    </row>
    <row r="19" spans="2:30" x14ac:dyDescent="0.25">
      <c r="B19" s="2" t="s">
        <v>11</v>
      </c>
      <c r="F19" s="7">
        <v>0</v>
      </c>
      <c r="G19" s="7">
        <f>+F19+1</f>
        <v>1</v>
      </c>
      <c r="H19" s="7">
        <f t="shared" ref="H19:AD19" si="7">+G19+1</f>
        <v>2</v>
      </c>
      <c r="I19" s="7">
        <f t="shared" si="7"/>
        <v>3</v>
      </c>
      <c r="J19" s="7">
        <f t="shared" si="7"/>
        <v>4</v>
      </c>
      <c r="K19" s="7">
        <f t="shared" si="7"/>
        <v>5</v>
      </c>
      <c r="L19" s="7">
        <f t="shared" si="7"/>
        <v>6</v>
      </c>
      <c r="M19" s="7">
        <f t="shared" si="7"/>
        <v>7</v>
      </c>
      <c r="N19" s="7">
        <f t="shared" si="7"/>
        <v>8</v>
      </c>
      <c r="O19" s="7">
        <f t="shared" si="7"/>
        <v>9</v>
      </c>
      <c r="P19" s="7">
        <f t="shared" si="7"/>
        <v>10</v>
      </c>
      <c r="Q19" s="7">
        <f t="shared" si="7"/>
        <v>11</v>
      </c>
      <c r="R19" s="7">
        <f t="shared" si="7"/>
        <v>12</v>
      </c>
      <c r="S19" s="7">
        <f t="shared" si="7"/>
        <v>13</v>
      </c>
      <c r="T19" s="7">
        <f t="shared" si="7"/>
        <v>14</v>
      </c>
      <c r="U19" s="7">
        <f t="shared" si="7"/>
        <v>15</v>
      </c>
      <c r="V19" s="7">
        <f t="shared" si="7"/>
        <v>16</v>
      </c>
      <c r="W19" s="7">
        <f t="shared" si="7"/>
        <v>17</v>
      </c>
      <c r="X19" s="7">
        <f t="shared" si="7"/>
        <v>18</v>
      </c>
      <c r="Y19" s="7">
        <f t="shared" si="7"/>
        <v>19</v>
      </c>
      <c r="Z19" s="7">
        <f t="shared" si="7"/>
        <v>20</v>
      </c>
      <c r="AA19" s="7">
        <f t="shared" si="7"/>
        <v>21</v>
      </c>
      <c r="AB19" s="7">
        <f t="shared" si="7"/>
        <v>22</v>
      </c>
      <c r="AC19" s="7">
        <f t="shared" si="7"/>
        <v>23</v>
      </c>
      <c r="AD19" s="7">
        <f t="shared" si="7"/>
        <v>24</v>
      </c>
    </row>
    <row r="20" spans="2:30" x14ac:dyDescent="0.25">
      <c r="B20" t="s">
        <v>1</v>
      </c>
      <c r="E20" s="12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2:30" x14ac:dyDescent="0.25">
      <c r="B21" s="3" t="s">
        <v>16</v>
      </c>
      <c r="E21" s="12"/>
      <c r="F21" s="6">
        <v>-7000000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</row>
    <row r="22" spans="2:30" ht="16.5" x14ac:dyDescent="0.35">
      <c r="B22" s="3" t="s">
        <v>15</v>
      </c>
      <c r="E22" s="12"/>
      <c r="F22" s="9">
        <v>0</v>
      </c>
      <c r="G22" s="9">
        <v>-500000</v>
      </c>
      <c r="H22" s="9">
        <v>-500000</v>
      </c>
      <c r="I22" s="9">
        <v>-500000</v>
      </c>
      <c r="J22" s="9">
        <v>-500000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</row>
    <row r="23" spans="2:30" x14ac:dyDescent="0.25">
      <c r="B23" s="3" t="s">
        <v>17</v>
      </c>
      <c r="E23" s="12"/>
      <c r="F23" s="6">
        <f>SUM(F20:F22)</f>
        <v>-7000000</v>
      </c>
      <c r="G23" s="6">
        <f t="shared" ref="G23:AD23" si="8">SUM(G20:G22)</f>
        <v>-500000</v>
      </c>
      <c r="H23" s="6">
        <f t="shared" si="8"/>
        <v>-500000</v>
      </c>
      <c r="I23" s="6">
        <f t="shared" si="8"/>
        <v>-500000</v>
      </c>
      <c r="J23" s="6">
        <f t="shared" si="8"/>
        <v>-500000</v>
      </c>
      <c r="K23" s="6">
        <f t="shared" si="8"/>
        <v>0</v>
      </c>
      <c r="L23" s="6">
        <f t="shared" si="8"/>
        <v>0</v>
      </c>
      <c r="M23" s="6">
        <f t="shared" si="8"/>
        <v>0</v>
      </c>
      <c r="N23" s="6">
        <f t="shared" si="8"/>
        <v>0</v>
      </c>
      <c r="O23" s="6">
        <f t="shared" si="8"/>
        <v>0</v>
      </c>
      <c r="P23" s="6">
        <f t="shared" si="8"/>
        <v>0</v>
      </c>
      <c r="Q23" s="6">
        <f t="shared" si="8"/>
        <v>0</v>
      </c>
      <c r="R23" s="6">
        <f t="shared" si="8"/>
        <v>0</v>
      </c>
      <c r="S23" s="6">
        <f t="shared" si="8"/>
        <v>0</v>
      </c>
      <c r="T23" s="6">
        <f t="shared" si="8"/>
        <v>0</v>
      </c>
      <c r="U23" s="6">
        <f t="shared" si="8"/>
        <v>0</v>
      </c>
      <c r="V23" s="6">
        <f t="shared" si="8"/>
        <v>0</v>
      </c>
      <c r="W23" s="6">
        <f t="shared" si="8"/>
        <v>0</v>
      </c>
      <c r="X23" s="6">
        <f t="shared" si="8"/>
        <v>0</v>
      </c>
      <c r="Y23" s="6">
        <f t="shared" si="8"/>
        <v>0</v>
      </c>
      <c r="Z23" s="6">
        <f t="shared" si="8"/>
        <v>0</v>
      </c>
      <c r="AA23" s="6">
        <f t="shared" si="8"/>
        <v>0</v>
      </c>
      <c r="AB23" s="6">
        <f t="shared" si="8"/>
        <v>0</v>
      </c>
      <c r="AC23" s="6">
        <f t="shared" si="8"/>
        <v>0</v>
      </c>
      <c r="AD23" s="6">
        <f t="shared" si="8"/>
        <v>0</v>
      </c>
    </row>
    <row r="24" spans="2:30" x14ac:dyDescent="0.25">
      <c r="B24" s="3"/>
      <c r="E24" s="12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2:30" x14ac:dyDescent="0.25">
      <c r="B25" t="s">
        <v>3</v>
      </c>
      <c r="F25" s="6">
        <f>F8</f>
        <v>0</v>
      </c>
      <c r="G25" s="6">
        <f t="shared" ref="G25:AD25" si="9">G8</f>
        <v>21406.25</v>
      </c>
      <c r="H25" s="13">
        <f t="shared" si="9"/>
        <v>21979.166666666664</v>
      </c>
      <c r="I25" s="13">
        <f t="shared" si="9"/>
        <v>22552.083333333332</v>
      </c>
      <c r="J25" s="13">
        <f t="shared" si="9"/>
        <v>23125</v>
      </c>
      <c r="K25" s="13">
        <f t="shared" si="9"/>
        <v>23697.916666666664</v>
      </c>
      <c r="L25" s="13">
        <f t="shared" si="9"/>
        <v>24270.833333333332</v>
      </c>
      <c r="M25" s="13">
        <f t="shared" si="9"/>
        <v>24843.75</v>
      </c>
      <c r="N25" s="13">
        <f t="shared" si="9"/>
        <v>25416.666666666664</v>
      </c>
      <c r="O25" s="13">
        <f t="shared" si="9"/>
        <v>25989.583333333332</v>
      </c>
      <c r="P25" s="13">
        <f t="shared" si="9"/>
        <v>26562.5</v>
      </c>
      <c r="Q25" s="13">
        <f t="shared" si="9"/>
        <v>27135.416666666664</v>
      </c>
      <c r="R25" s="13">
        <f t="shared" si="9"/>
        <v>27708.333333333332</v>
      </c>
      <c r="S25" s="13">
        <f t="shared" si="9"/>
        <v>28281.25</v>
      </c>
      <c r="T25" s="13">
        <f t="shared" si="9"/>
        <v>28854.166666666664</v>
      </c>
      <c r="U25" s="13">
        <f t="shared" si="9"/>
        <v>29427.083333333332</v>
      </c>
      <c r="V25" s="13">
        <f t="shared" si="9"/>
        <v>30000</v>
      </c>
      <c r="W25" s="13">
        <f t="shared" si="9"/>
        <v>30572.916666666664</v>
      </c>
      <c r="X25" s="13">
        <f t="shared" si="9"/>
        <v>31145.833333333332</v>
      </c>
      <c r="Y25" s="13">
        <f t="shared" si="9"/>
        <v>31718.75</v>
      </c>
      <c r="Z25" s="13">
        <f t="shared" si="9"/>
        <v>32291.666666666664</v>
      </c>
      <c r="AA25" s="13">
        <f t="shared" si="9"/>
        <v>32864.583333333328</v>
      </c>
      <c r="AB25" s="13">
        <f t="shared" si="9"/>
        <v>33437.5</v>
      </c>
      <c r="AC25" s="13">
        <f>AC8*(2/3)</f>
        <v>22673.611111111109</v>
      </c>
      <c r="AD25" s="13">
        <f>AD8*(1/3)</f>
        <v>11527.777777777776</v>
      </c>
    </row>
    <row r="26" spans="2:30" x14ac:dyDescent="0.25"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2:30" x14ac:dyDescent="0.25">
      <c r="B27" t="s">
        <v>4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2:30" x14ac:dyDescent="0.25">
      <c r="B28" s="3" t="s">
        <v>12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f>35000*350/3</f>
        <v>4083333.3333333335</v>
      </c>
      <c r="AC28" s="6">
        <v>0</v>
      </c>
      <c r="AD28" s="6">
        <v>0</v>
      </c>
    </row>
    <row r="29" spans="2:30" x14ac:dyDescent="0.25">
      <c r="B29" s="3" t="s">
        <v>13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f>35000*350/3</f>
        <v>4083333.3333333335</v>
      </c>
      <c r="AD29" s="6">
        <v>0</v>
      </c>
    </row>
    <row r="30" spans="2:30" x14ac:dyDescent="0.25">
      <c r="B30" s="3" t="s">
        <v>14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f>35000*350/3</f>
        <v>4083333.3333333335</v>
      </c>
    </row>
    <row r="31" spans="2:30" ht="16.5" x14ac:dyDescent="0.35">
      <c r="B31" s="3" t="s">
        <v>6</v>
      </c>
      <c r="D31" s="8">
        <v>0.03</v>
      </c>
      <c r="F31" s="9">
        <f>-$D31*SUM(F28:F30)</f>
        <v>0</v>
      </c>
      <c r="G31" s="9">
        <f t="shared" ref="G31:AD31" si="10">-$D31*SUM(G28:G30)</f>
        <v>0</v>
      </c>
      <c r="H31" s="9">
        <f t="shared" si="10"/>
        <v>0</v>
      </c>
      <c r="I31" s="9">
        <f t="shared" si="10"/>
        <v>0</v>
      </c>
      <c r="J31" s="9">
        <f t="shared" si="10"/>
        <v>0</v>
      </c>
      <c r="K31" s="9">
        <f t="shared" si="10"/>
        <v>0</v>
      </c>
      <c r="L31" s="9">
        <f t="shared" si="10"/>
        <v>0</v>
      </c>
      <c r="M31" s="9">
        <f t="shared" si="10"/>
        <v>0</v>
      </c>
      <c r="N31" s="9">
        <f t="shared" si="10"/>
        <v>0</v>
      </c>
      <c r="O31" s="9">
        <f t="shared" si="10"/>
        <v>0</v>
      </c>
      <c r="P31" s="9">
        <f t="shared" si="10"/>
        <v>0</v>
      </c>
      <c r="Q31" s="9">
        <f t="shared" si="10"/>
        <v>0</v>
      </c>
      <c r="R31" s="9">
        <f t="shared" si="10"/>
        <v>0</v>
      </c>
      <c r="S31" s="9">
        <f t="shared" si="10"/>
        <v>0</v>
      </c>
      <c r="T31" s="9">
        <f t="shared" si="10"/>
        <v>0</v>
      </c>
      <c r="U31" s="9">
        <f t="shared" si="10"/>
        <v>0</v>
      </c>
      <c r="V31" s="9">
        <f t="shared" si="10"/>
        <v>0</v>
      </c>
      <c r="W31" s="9">
        <f t="shared" si="10"/>
        <v>0</v>
      </c>
      <c r="X31" s="9">
        <f t="shared" si="10"/>
        <v>0</v>
      </c>
      <c r="Y31" s="9">
        <f t="shared" si="10"/>
        <v>0</v>
      </c>
      <c r="Z31" s="9">
        <f t="shared" si="10"/>
        <v>0</v>
      </c>
      <c r="AA31" s="9">
        <f t="shared" si="10"/>
        <v>0</v>
      </c>
      <c r="AB31" s="9">
        <f t="shared" si="10"/>
        <v>-122500</v>
      </c>
      <c r="AC31" s="9">
        <f t="shared" si="10"/>
        <v>-122500</v>
      </c>
      <c r="AD31" s="9">
        <f t="shared" si="10"/>
        <v>-122500</v>
      </c>
    </row>
    <row r="32" spans="2:30" x14ac:dyDescent="0.25">
      <c r="B32" s="3" t="s">
        <v>7</v>
      </c>
      <c r="F32" s="6">
        <f>SUM(F28:F31)</f>
        <v>0</v>
      </c>
      <c r="G32" s="6">
        <f t="shared" ref="G32:AD32" si="11">SUM(G28:G31)</f>
        <v>0</v>
      </c>
      <c r="H32" s="6">
        <f t="shared" si="11"/>
        <v>0</v>
      </c>
      <c r="I32" s="6">
        <f t="shared" si="11"/>
        <v>0</v>
      </c>
      <c r="J32" s="6">
        <f t="shared" si="11"/>
        <v>0</v>
      </c>
      <c r="K32" s="6">
        <f t="shared" si="11"/>
        <v>0</v>
      </c>
      <c r="L32" s="6">
        <f t="shared" si="11"/>
        <v>0</v>
      </c>
      <c r="M32" s="6">
        <f t="shared" si="11"/>
        <v>0</v>
      </c>
      <c r="N32" s="6">
        <f t="shared" si="11"/>
        <v>0</v>
      </c>
      <c r="O32" s="6">
        <f t="shared" si="11"/>
        <v>0</v>
      </c>
      <c r="P32" s="6">
        <f t="shared" si="11"/>
        <v>0</v>
      </c>
      <c r="Q32" s="6">
        <f t="shared" si="11"/>
        <v>0</v>
      </c>
      <c r="R32" s="6">
        <f t="shared" si="11"/>
        <v>0</v>
      </c>
      <c r="S32" s="6">
        <f t="shared" si="11"/>
        <v>0</v>
      </c>
      <c r="T32" s="6">
        <f t="shared" si="11"/>
        <v>0</v>
      </c>
      <c r="U32" s="6">
        <f t="shared" si="11"/>
        <v>0</v>
      </c>
      <c r="V32" s="6">
        <f t="shared" si="11"/>
        <v>0</v>
      </c>
      <c r="W32" s="6">
        <f t="shared" si="11"/>
        <v>0</v>
      </c>
      <c r="X32" s="6">
        <f t="shared" si="11"/>
        <v>0</v>
      </c>
      <c r="Y32" s="6">
        <f t="shared" si="11"/>
        <v>0</v>
      </c>
      <c r="Z32" s="6">
        <f t="shared" si="11"/>
        <v>0</v>
      </c>
      <c r="AA32" s="6">
        <f t="shared" si="11"/>
        <v>0</v>
      </c>
      <c r="AB32" s="6">
        <f t="shared" si="11"/>
        <v>3960833.3333333335</v>
      </c>
      <c r="AC32" s="6">
        <f t="shared" si="11"/>
        <v>3960833.3333333335</v>
      </c>
      <c r="AD32" s="6">
        <f t="shared" si="11"/>
        <v>3960833.3333333335</v>
      </c>
    </row>
    <row r="33" spans="2:30" x14ac:dyDescent="0.25">
      <c r="B33" s="3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2:30" x14ac:dyDescent="0.25">
      <c r="B34" s="4" t="s">
        <v>8</v>
      </c>
      <c r="F34" s="6">
        <f>SUM(F32,F23:F25)</f>
        <v>-7000000</v>
      </c>
      <c r="G34" s="6">
        <f t="shared" ref="G34:AD34" si="12">SUM(G32,G23:G25)</f>
        <v>-478593.75</v>
      </c>
      <c r="H34" s="6">
        <f t="shared" si="12"/>
        <v>-478020.83333333331</v>
      </c>
      <c r="I34" s="6">
        <f t="shared" si="12"/>
        <v>-477447.91666666669</v>
      </c>
      <c r="J34" s="6">
        <f t="shared" si="12"/>
        <v>-476875</v>
      </c>
      <c r="K34" s="6">
        <f t="shared" si="12"/>
        <v>23697.916666666664</v>
      </c>
      <c r="L34" s="6">
        <f t="shared" si="12"/>
        <v>24270.833333333332</v>
      </c>
      <c r="M34" s="6">
        <f t="shared" si="12"/>
        <v>24843.75</v>
      </c>
      <c r="N34" s="6">
        <f t="shared" si="12"/>
        <v>25416.666666666664</v>
      </c>
      <c r="O34" s="6">
        <f t="shared" si="12"/>
        <v>25989.583333333332</v>
      </c>
      <c r="P34" s="6">
        <f t="shared" si="12"/>
        <v>26562.5</v>
      </c>
      <c r="Q34" s="6">
        <f t="shared" si="12"/>
        <v>27135.416666666664</v>
      </c>
      <c r="R34" s="6">
        <f t="shared" si="12"/>
        <v>27708.333333333332</v>
      </c>
      <c r="S34" s="6">
        <f t="shared" si="12"/>
        <v>28281.25</v>
      </c>
      <c r="T34" s="6">
        <f t="shared" si="12"/>
        <v>28854.166666666664</v>
      </c>
      <c r="U34" s="6">
        <f t="shared" si="12"/>
        <v>29427.083333333332</v>
      </c>
      <c r="V34" s="6">
        <f t="shared" si="12"/>
        <v>30000</v>
      </c>
      <c r="W34" s="6">
        <f t="shared" si="12"/>
        <v>30572.916666666664</v>
      </c>
      <c r="X34" s="6">
        <f t="shared" si="12"/>
        <v>31145.833333333332</v>
      </c>
      <c r="Y34" s="6">
        <f t="shared" si="12"/>
        <v>31718.75</v>
      </c>
      <c r="Z34" s="6">
        <f t="shared" si="12"/>
        <v>32291.666666666664</v>
      </c>
      <c r="AA34" s="6">
        <f t="shared" si="12"/>
        <v>32864.583333333328</v>
      </c>
      <c r="AB34" s="6">
        <f t="shared" si="12"/>
        <v>3994270.8333333335</v>
      </c>
      <c r="AC34" s="6">
        <f t="shared" si="12"/>
        <v>3983506.9444444445</v>
      </c>
      <c r="AD34" s="6">
        <f t="shared" si="12"/>
        <v>3972361.1111111115</v>
      </c>
    </row>
    <row r="35" spans="2:30" x14ac:dyDescent="0.25">
      <c r="B35" s="3" t="s">
        <v>9</v>
      </c>
      <c r="E35" s="10">
        <f>XIRR(F34:AD34,F18:AD18)</f>
        <v>0.19824152588844302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2:30" x14ac:dyDescent="0.25">
      <c r="B36" s="3" t="s">
        <v>10</v>
      </c>
      <c r="E36" s="11">
        <f>SUMIF(F34:AD34,"&gt;0")/-SUMIF(F34:AD34,"&lt;0")</f>
        <v>1.3950182165332088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2:30" x14ac:dyDescent="0.25"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2:30" x14ac:dyDescent="0.25"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2:30" x14ac:dyDescent="0.25"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2:30" x14ac:dyDescent="0.25"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2:30" x14ac:dyDescent="0.25"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2:30" x14ac:dyDescent="0.25"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2:30" x14ac:dyDescent="0.25"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2:30" x14ac:dyDescent="0.25"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2:30" x14ac:dyDescent="0.25"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2:30" x14ac:dyDescent="0.25"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2:30" hidden="1" x14ac:dyDescent="0.25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2:30" hidden="1" x14ac:dyDescent="0.25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Burton</dc:creator>
  <cp:lastModifiedBy>Spencer Burton</cp:lastModifiedBy>
  <dcterms:created xsi:type="dcterms:W3CDTF">2019-05-08T21:24:31Z</dcterms:created>
  <dcterms:modified xsi:type="dcterms:W3CDTF">2019-05-09T12:36:00Z</dcterms:modified>
</cp:coreProperties>
</file>