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13_ncr:1_{844AF933-6D45-4459-91F1-87FAED0237E1}" xr6:coauthVersionLast="36" xr6:coauthVersionMax="36" xr10:uidLastSave="{00000000-0000-0000-0000-000000000000}"/>
  <bookViews>
    <workbookView xWindow="0" yWindow="0" windowWidth="22470" windowHeight="11100" xr2:uid="{1FF2240B-0E57-4190-B651-2DFC5A392C26}"/>
  </bookViews>
  <sheets>
    <sheet name="Modeling Exercise Complete" sheetId="1" r:id="rId1"/>
  </sheets>
  <definedNames>
    <definedName name="Breakeven">'Modeling Exercise Complete'!$D$9</definedName>
    <definedName name="NRA">'Modeling Exercise Complete'!$C$9</definedName>
    <definedName name="_xlnm.Print_Area" localSheetId="0">'Modeling Exercise Complete'!$A$1:$CS$119</definedName>
  </definedNames>
  <calcPr calcId="191029" iterate="1" iterateCount="100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21" i="1" l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C51" i="1" l="1"/>
  <c r="C49" i="1"/>
  <c r="G32" i="1" l="1"/>
  <c r="C102" i="1" l="1"/>
  <c r="G89" i="1"/>
  <c r="C91" i="1"/>
  <c r="C96" i="1" s="1"/>
  <c r="C84" i="1" l="1"/>
  <c r="C85" i="1" s="1"/>
  <c r="G6" i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G53" i="1"/>
  <c r="D49" i="1"/>
  <c r="G12" i="1"/>
  <c r="G33" i="1"/>
  <c r="E42" i="1"/>
  <c r="C42" i="1"/>
  <c r="G35" i="1"/>
  <c r="G34" i="1"/>
  <c r="F39" i="1"/>
  <c r="D39" i="1" s="1"/>
  <c r="F38" i="1"/>
  <c r="D38" i="1" s="1"/>
  <c r="C19" i="1"/>
  <c r="C18" i="1"/>
  <c r="C17" i="1"/>
  <c r="C16" i="1"/>
  <c r="C14" i="1"/>
  <c r="E20" i="1"/>
  <c r="D20" i="1"/>
  <c r="C13" i="1"/>
  <c r="G13" i="1" s="1"/>
  <c r="G5" i="1"/>
  <c r="H7" i="1"/>
  <c r="H53" i="1" l="1"/>
  <c r="H32" i="1"/>
  <c r="I7" i="1"/>
  <c r="I32" i="1" s="1"/>
  <c r="H13" i="1"/>
  <c r="H12" i="1"/>
  <c r="H34" i="1"/>
  <c r="H33" i="1"/>
  <c r="H51" i="1" s="1"/>
  <c r="H19" i="1"/>
  <c r="H17" i="1"/>
  <c r="G16" i="1"/>
  <c r="G17" i="1"/>
  <c r="H18" i="1"/>
  <c r="G18" i="1"/>
  <c r="H16" i="1"/>
  <c r="G14" i="1"/>
  <c r="G19" i="1"/>
  <c r="H14" i="1"/>
  <c r="G49" i="1"/>
  <c r="G51" i="1"/>
  <c r="D44" i="1"/>
  <c r="H35" i="1"/>
  <c r="H39" i="1" s="1"/>
  <c r="H41" i="1" s="1"/>
  <c r="F42" i="1"/>
  <c r="G39" i="1"/>
  <c r="G41" i="1" s="1"/>
  <c r="C15" i="1"/>
  <c r="H5" i="1"/>
  <c r="I5" i="1" l="1"/>
  <c r="I53" i="1"/>
  <c r="I19" i="1"/>
  <c r="I35" i="1"/>
  <c r="I39" i="1" s="1"/>
  <c r="I41" i="1" s="1"/>
  <c r="I16" i="1"/>
  <c r="I17" i="1"/>
  <c r="J7" i="1"/>
  <c r="J32" i="1" s="1"/>
  <c r="H49" i="1"/>
  <c r="I18" i="1"/>
  <c r="I14" i="1"/>
  <c r="I34" i="1"/>
  <c r="I38" i="1" s="1"/>
  <c r="I33" i="1"/>
  <c r="I13" i="1"/>
  <c r="I12" i="1"/>
  <c r="I15" i="1"/>
  <c r="H15" i="1"/>
  <c r="H20" i="1" s="1"/>
  <c r="G15" i="1"/>
  <c r="G20" i="1" s="1"/>
  <c r="H38" i="1"/>
  <c r="G38" i="1"/>
  <c r="D42" i="1"/>
  <c r="C20" i="1"/>
  <c r="H40" i="1" l="1"/>
  <c r="H42" i="1" s="1"/>
  <c r="I40" i="1"/>
  <c r="I42" i="1" s="1"/>
  <c r="J12" i="1"/>
  <c r="J13" i="1"/>
  <c r="J5" i="1"/>
  <c r="K7" i="1"/>
  <c r="J53" i="1"/>
  <c r="J19" i="1"/>
  <c r="J33" i="1"/>
  <c r="J49" i="1" s="1"/>
  <c r="J35" i="1"/>
  <c r="J39" i="1" s="1"/>
  <c r="J41" i="1" s="1"/>
  <c r="J15" i="1"/>
  <c r="J18" i="1"/>
  <c r="J16" i="1"/>
  <c r="J17" i="1"/>
  <c r="J14" i="1"/>
  <c r="J34" i="1"/>
  <c r="J38" i="1" s="1"/>
  <c r="I20" i="1"/>
  <c r="I51" i="1"/>
  <c r="I49" i="1"/>
  <c r="G40" i="1"/>
  <c r="G42" i="1" s="1"/>
  <c r="I36" i="1"/>
  <c r="G36" i="1"/>
  <c r="H36" i="1"/>
  <c r="J40" i="1" l="1"/>
  <c r="J42" i="1" s="1"/>
  <c r="K18" i="1"/>
  <c r="K32" i="1"/>
  <c r="K34" i="1"/>
  <c r="K38" i="1" s="1"/>
  <c r="K5" i="1"/>
  <c r="K35" i="1"/>
  <c r="K39" i="1" s="1"/>
  <c r="K41" i="1" s="1"/>
  <c r="K12" i="1"/>
  <c r="K33" i="1"/>
  <c r="K49" i="1" s="1"/>
  <c r="J51" i="1"/>
  <c r="L7" i="1"/>
  <c r="K13" i="1"/>
  <c r="K14" i="1"/>
  <c r="K19" i="1"/>
  <c r="K17" i="1"/>
  <c r="K16" i="1"/>
  <c r="K15" i="1"/>
  <c r="K53" i="1"/>
  <c r="J20" i="1"/>
  <c r="J36" i="1"/>
  <c r="J44" i="1" s="1"/>
  <c r="G44" i="1"/>
  <c r="G45" i="1" s="1"/>
  <c r="I44" i="1"/>
  <c r="I45" i="1" s="1"/>
  <c r="I46" i="1" s="1"/>
  <c r="H44" i="1"/>
  <c r="H45" i="1" s="1"/>
  <c r="H46" i="1" s="1"/>
  <c r="K40" i="1" l="1"/>
  <c r="K42" i="1" s="1"/>
  <c r="L53" i="1"/>
  <c r="L32" i="1"/>
  <c r="L14" i="1"/>
  <c r="K36" i="1"/>
  <c r="K44" i="1" s="1"/>
  <c r="M7" i="1"/>
  <c r="K51" i="1"/>
  <c r="L16" i="1"/>
  <c r="K20" i="1"/>
  <c r="L18" i="1"/>
  <c r="L5" i="1"/>
  <c r="L33" i="1"/>
  <c r="L49" i="1" s="1"/>
  <c r="L12" i="1"/>
  <c r="L15" i="1"/>
  <c r="L13" i="1"/>
  <c r="L35" i="1"/>
  <c r="L39" i="1" s="1"/>
  <c r="L41" i="1" s="1"/>
  <c r="L19" i="1"/>
  <c r="L34" i="1"/>
  <c r="L38" i="1" s="1"/>
  <c r="L17" i="1"/>
  <c r="J45" i="1"/>
  <c r="J46" i="1" s="1"/>
  <c r="M13" i="1"/>
  <c r="M16" i="1"/>
  <c r="M19" i="1"/>
  <c r="H47" i="1"/>
  <c r="H50" i="1" s="1"/>
  <c r="H52" i="1" s="1"/>
  <c r="I47" i="1"/>
  <c r="I50" i="1" s="1"/>
  <c r="I52" i="1" s="1"/>
  <c r="G46" i="1"/>
  <c r="G47" i="1" s="1"/>
  <c r="G50" i="1" s="1"/>
  <c r="G52" i="1" s="1"/>
  <c r="N7" i="1"/>
  <c r="M5" i="1"/>
  <c r="M53" i="1" l="1"/>
  <c r="M32" i="1"/>
  <c r="M33" i="1" s="1"/>
  <c r="M51" i="1" s="1"/>
  <c r="N53" i="1"/>
  <c r="N32" i="1"/>
  <c r="L40" i="1"/>
  <c r="L42" i="1" s="1"/>
  <c r="M14" i="1"/>
  <c r="M15" i="1"/>
  <c r="M12" i="1"/>
  <c r="M35" i="1"/>
  <c r="M39" i="1" s="1"/>
  <c r="M41" i="1" s="1"/>
  <c r="M18" i="1"/>
  <c r="M34" i="1"/>
  <c r="M38" i="1" s="1"/>
  <c r="M17" i="1"/>
  <c r="K45" i="1"/>
  <c r="K46" i="1" s="1"/>
  <c r="K47" i="1" s="1"/>
  <c r="K50" i="1" s="1"/>
  <c r="K52" i="1" s="1"/>
  <c r="K54" i="1" s="1"/>
  <c r="L51" i="1"/>
  <c r="H54" i="1"/>
  <c r="G54" i="1"/>
  <c r="I54" i="1"/>
  <c r="L20" i="1"/>
  <c r="L36" i="1"/>
  <c r="L44" i="1" s="1"/>
  <c r="J47" i="1"/>
  <c r="J50" i="1" s="1"/>
  <c r="J52" i="1" s="1"/>
  <c r="N12" i="1"/>
  <c r="N13" i="1"/>
  <c r="N33" i="1"/>
  <c r="N51" i="1" s="1"/>
  <c r="N14" i="1"/>
  <c r="N18" i="1"/>
  <c r="N19" i="1"/>
  <c r="N16" i="1"/>
  <c r="N17" i="1"/>
  <c r="N15" i="1"/>
  <c r="M49" i="1"/>
  <c r="N5" i="1"/>
  <c r="O7" i="1"/>
  <c r="N35" i="1"/>
  <c r="N39" i="1" s="1"/>
  <c r="N41" i="1" s="1"/>
  <c r="N34" i="1"/>
  <c r="N38" i="1" s="1"/>
  <c r="M20" i="1" l="1"/>
  <c r="M40" i="1"/>
  <c r="M42" i="1" s="1"/>
  <c r="O53" i="1"/>
  <c r="O32" i="1"/>
  <c r="O33" i="1" s="1"/>
  <c r="O49" i="1" s="1"/>
  <c r="M36" i="1"/>
  <c r="M44" i="1" s="1"/>
  <c r="M45" i="1" s="1"/>
  <c r="O5" i="1"/>
  <c r="P7" i="1"/>
  <c r="J54" i="1"/>
  <c r="N49" i="1"/>
  <c r="L45" i="1"/>
  <c r="L46" i="1" s="1"/>
  <c r="L47" i="1" s="1"/>
  <c r="L50" i="1" s="1"/>
  <c r="L52" i="1" s="1"/>
  <c r="L54" i="1" s="1"/>
  <c r="O13" i="1"/>
  <c r="O12" i="1"/>
  <c r="O16" i="1"/>
  <c r="O14" i="1"/>
  <c r="O18" i="1"/>
  <c r="O19" i="1"/>
  <c r="O17" i="1"/>
  <c r="O15" i="1"/>
  <c r="N36" i="1"/>
  <c r="N40" i="1"/>
  <c r="N42" i="1" s="1"/>
  <c r="N20" i="1"/>
  <c r="O34" i="1"/>
  <c r="O38" i="1" s="1"/>
  <c r="O35" i="1"/>
  <c r="O39" i="1" s="1"/>
  <c r="O40" i="1" l="1"/>
  <c r="P53" i="1"/>
  <c r="P32" i="1"/>
  <c r="P33" i="1" s="1"/>
  <c r="P5" i="1"/>
  <c r="P35" i="1"/>
  <c r="P39" i="1" s="1"/>
  <c r="P41" i="1" s="1"/>
  <c r="P12" i="1"/>
  <c r="P14" i="1"/>
  <c r="P15" i="1"/>
  <c r="P13" i="1"/>
  <c r="P19" i="1"/>
  <c r="P18" i="1"/>
  <c r="Q7" i="1"/>
  <c r="Q34" i="1" s="1"/>
  <c r="Q38" i="1" s="1"/>
  <c r="P17" i="1"/>
  <c r="P34" i="1"/>
  <c r="P38" i="1" s="1"/>
  <c r="P16" i="1"/>
  <c r="N44" i="1"/>
  <c r="N45" i="1" s="1"/>
  <c r="N46" i="1" s="1"/>
  <c r="O51" i="1"/>
  <c r="Q15" i="1"/>
  <c r="O41" i="1"/>
  <c r="O42" i="1" s="1"/>
  <c r="O20" i="1"/>
  <c r="O36" i="1"/>
  <c r="M46" i="1"/>
  <c r="M47" i="1" s="1"/>
  <c r="M50" i="1" s="1"/>
  <c r="M52" i="1" s="1"/>
  <c r="Q40" i="1" l="1"/>
  <c r="P51" i="1"/>
  <c r="P49" i="1"/>
  <c r="P40" i="1"/>
  <c r="P42" i="1" s="1"/>
  <c r="Q18" i="1"/>
  <c r="Q35" i="1"/>
  <c r="Q39" i="1" s="1"/>
  <c r="Q41" i="1" s="1"/>
  <c r="Q12" i="1"/>
  <c r="Q53" i="1"/>
  <c r="Q32" i="1"/>
  <c r="Q33" i="1" s="1"/>
  <c r="Q13" i="1"/>
  <c r="P20" i="1"/>
  <c r="P36" i="1"/>
  <c r="P44" i="1" s="1"/>
  <c r="Q17" i="1"/>
  <c r="Q19" i="1"/>
  <c r="R7" i="1"/>
  <c r="Q14" i="1"/>
  <c r="Q5" i="1"/>
  <c r="Q16" i="1"/>
  <c r="M54" i="1"/>
  <c r="N47" i="1"/>
  <c r="N50" i="1" s="1"/>
  <c r="N52" i="1" s="1"/>
  <c r="O44" i="1"/>
  <c r="O45" i="1" s="1"/>
  <c r="O46" i="1" s="1"/>
  <c r="O47" i="1" s="1"/>
  <c r="O50" i="1" s="1"/>
  <c r="O52" i="1" s="1"/>
  <c r="O54" i="1" s="1"/>
  <c r="Q51" i="1" l="1"/>
  <c r="Q49" i="1"/>
  <c r="R53" i="1"/>
  <c r="R32" i="1"/>
  <c r="R33" i="1" s="1"/>
  <c r="R49" i="1" s="1"/>
  <c r="Q42" i="1"/>
  <c r="Q36" i="1"/>
  <c r="Q44" i="1" s="1"/>
  <c r="Q45" i="1" s="1"/>
  <c r="Q46" i="1" s="1"/>
  <c r="P45" i="1"/>
  <c r="P46" i="1" s="1"/>
  <c r="S7" i="1"/>
  <c r="S17" i="1" s="1"/>
  <c r="R15" i="1"/>
  <c r="R13" i="1"/>
  <c r="R35" i="1"/>
  <c r="R39" i="1" s="1"/>
  <c r="R41" i="1" s="1"/>
  <c r="R19" i="1"/>
  <c r="R12" i="1"/>
  <c r="R5" i="1"/>
  <c r="R34" i="1"/>
  <c r="R38" i="1" s="1"/>
  <c r="R18" i="1"/>
  <c r="R16" i="1"/>
  <c r="R17" i="1"/>
  <c r="R14" i="1"/>
  <c r="Q20" i="1"/>
  <c r="N54" i="1"/>
  <c r="R51" i="1"/>
  <c r="R40" i="1" l="1"/>
  <c r="R42" i="1"/>
  <c r="R20" i="1"/>
  <c r="S15" i="1"/>
  <c r="S53" i="1"/>
  <c r="S32" i="1"/>
  <c r="S33" i="1" s="1"/>
  <c r="S49" i="1" s="1"/>
  <c r="S13" i="1"/>
  <c r="S5" i="1"/>
  <c r="S14" i="1"/>
  <c r="S16" i="1"/>
  <c r="S18" i="1"/>
  <c r="T7" i="1"/>
  <c r="S34" i="1"/>
  <c r="S38" i="1" s="1"/>
  <c r="S19" i="1"/>
  <c r="S35" i="1"/>
  <c r="S39" i="1" s="1"/>
  <c r="S41" i="1" s="1"/>
  <c r="S12" i="1"/>
  <c r="S20" i="1" s="1"/>
  <c r="P47" i="1"/>
  <c r="P50" i="1" s="1"/>
  <c r="P52" i="1" s="1"/>
  <c r="P54" i="1" s="1"/>
  <c r="R36" i="1"/>
  <c r="R44" i="1" s="1"/>
  <c r="R45" i="1" s="1"/>
  <c r="R46" i="1" s="1"/>
  <c r="T13" i="1"/>
  <c r="T12" i="1"/>
  <c r="T14" i="1"/>
  <c r="T19" i="1"/>
  <c r="T18" i="1"/>
  <c r="T16" i="1"/>
  <c r="T15" i="1"/>
  <c r="Q47" i="1"/>
  <c r="Q50" i="1" s="1"/>
  <c r="Q52" i="1" s="1"/>
  <c r="T34" i="1"/>
  <c r="T38" i="1" s="1"/>
  <c r="U7" i="1"/>
  <c r="T5" i="1"/>
  <c r="T40" i="1" l="1"/>
  <c r="S40" i="1"/>
  <c r="S42" i="1" s="1"/>
  <c r="T53" i="1"/>
  <c r="T32" i="1"/>
  <c r="T33" i="1" s="1"/>
  <c r="T49" i="1" s="1"/>
  <c r="U53" i="1"/>
  <c r="U32" i="1"/>
  <c r="S51" i="1"/>
  <c r="S36" i="1"/>
  <c r="S44" i="1" s="1"/>
  <c r="S45" i="1" s="1"/>
  <c r="S46" i="1" s="1"/>
  <c r="T35" i="1"/>
  <c r="T39" i="1" s="1"/>
  <c r="T41" i="1" s="1"/>
  <c r="T17" i="1"/>
  <c r="Q54" i="1"/>
  <c r="U12" i="1"/>
  <c r="U33" i="1"/>
  <c r="U49" i="1" s="1"/>
  <c r="U13" i="1"/>
  <c r="U19" i="1"/>
  <c r="U16" i="1"/>
  <c r="U14" i="1"/>
  <c r="U18" i="1"/>
  <c r="U17" i="1"/>
  <c r="U15" i="1"/>
  <c r="R47" i="1"/>
  <c r="R50" i="1" s="1"/>
  <c r="R52" i="1" s="1"/>
  <c r="U34" i="1"/>
  <c r="U38" i="1" s="1"/>
  <c r="U35" i="1"/>
  <c r="U39" i="1" s="1"/>
  <c r="U41" i="1" s="1"/>
  <c r="T36" i="1"/>
  <c r="T20" i="1"/>
  <c r="V7" i="1"/>
  <c r="U5" i="1"/>
  <c r="T51" i="1" l="1"/>
  <c r="V53" i="1"/>
  <c r="V32" i="1"/>
  <c r="U40" i="1"/>
  <c r="U42" i="1"/>
  <c r="T42" i="1"/>
  <c r="R54" i="1"/>
  <c r="U51" i="1"/>
  <c r="V12" i="1"/>
  <c r="V13" i="1"/>
  <c r="V33" i="1"/>
  <c r="V51" i="1" s="1"/>
  <c r="V14" i="1"/>
  <c r="V19" i="1"/>
  <c r="V17" i="1"/>
  <c r="V16" i="1"/>
  <c r="V18" i="1"/>
  <c r="V15" i="1"/>
  <c r="S47" i="1"/>
  <c r="S50" i="1" s="1"/>
  <c r="S52" i="1" s="1"/>
  <c r="T44" i="1"/>
  <c r="U36" i="1"/>
  <c r="V35" i="1"/>
  <c r="V39" i="1" s="1"/>
  <c r="V41" i="1" s="1"/>
  <c r="V34" i="1"/>
  <c r="V38" i="1" s="1"/>
  <c r="U20" i="1"/>
  <c r="V5" i="1"/>
  <c r="W7" i="1"/>
  <c r="V40" i="1" l="1"/>
  <c r="V42" i="1" s="1"/>
  <c r="T45" i="1"/>
  <c r="T46" i="1" s="1"/>
  <c r="T47" i="1" s="1"/>
  <c r="T50" i="1" s="1"/>
  <c r="T52" i="1" s="1"/>
  <c r="W53" i="1"/>
  <c r="W32" i="1"/>
  <c r="S54" i="1"/>
  <c r="V49" i="1"/>
  <c r="W33" i="1"/>
  <c r="W51" i="1" s="1"/>
  <c r="W13" i="1"/>
  <c r="W12" i="1"/>
  <c r="W17" i="1"/>
  <c r="W18" i="1"/>
  <c r="W19" i="1"/>
  <c r="W14" i="1"/>
  <c r="W16" i="1"/>
  <c r="W15" i="1"/>
  <c r="U44" i="1"/>
  <c r="U45" i="1" s="1"/>
  <c r="U46" i="1" s="1"/>
  <c r="V36" i="1"/>
  <c r="W35" i="1"/>
  <c r="W39" i="1" s="1"/>
  <c r="W41" i="1" s="1"/>
  <c r="W34" i="1"/>
  <c r="W38" i="1" s="1"/>
  <c r="V20" i="1"/>
  <c r="W5" i="1"/>
  <c r="X7" i="1"/>
  <c r="X53" i="1" l="1"/>
  <c r="X32" i="1"/>
  <c r="X33" i="1" s="1"/>
  <c r="X51" i="1" s="1"/>
  <c r="W40" i="1"/>
  <c r="W42" i="1" s="1"/>
  <c r="T54" i="1"/>
  <c r="W49" i="1"/>
  <c r="X13" i="1"/>
  <c r="X12" i="1"/>
  <c r="X19" i="1"/>
  <c r="X17" i="1"/>
  <c r="X14" i="1"/>
  <c r="X16" i="1"/>
  <c r="X18" i="1"/>
  <c r="X15" i="1"/>
  <c r="U47" i="1"/>
  <c r="U50" i="1" s="1"/>
  <c r="U52" i="1" s="1"/>
  <c r="V44" i="1"/>
  <c r="V45" i="1" s="1"/>
  <c r="W36" i="1"/>
  <c r="X35" i="1"/>
  <c r="X39" i="1" s="1"/>
  <c r="X41" i="1" s="1"/>
  <c r="X34" i="1"/>
  <c r="X38" i="1" s="1"/>
  <c r="W20" i="1"/>
  <c r="X5" i="1"/>
  <c r="Y7" i="1"/>
  <c r="Y53" i="1" l="1"/>
  <c r="Y32" i="1"/>
  <c r="X40" i="1"/>
  <c r="X42" i="1" s="1"/>
  <c r="U54" i="1"/>
  <c r="X49" i="1"/>
  <c r="Y33" i="1"/>
  <c r="Y51" i="1" s="1"/>
  <c r="Y13" i="1"/>
  <c r="Y12" i="1"/>
  <c r="Y16" i="1"/>
  <c r="Y17" i="1"/>
  <c r="Y18" i="1"/>
  <c r="Y19" i="1"/>
  <c r="Y14" i="1"/>
  <c r="Y15" i="1"/>
  <c r="V46" i="1"/>
  <c r="V47" i="1" s="1"/>
  <c r="V50" i="1" s="1"/>
  <c r="V52" i="1" s="1"/>
  <c r="W44" i="1"/>
  <c r="W45" i="1" s="1"/>
  <c r="X36" i="1"/>
  <c r="Y35" i="1"/>
  <c r="Y39" i="1" s="1"/>
  <c r="Y41" i="1" s="1"/>
  <c r="Y34" i="1"/>
  <c r="Y38" i="1" s="1"/>
  <c r="X20" i="1"/>
  <c r="Y5" i="1"/>
  <c r="Z7" i="1"/>
  <c r="Y40" i="1" l="1"/>
  <c r="Y42" i="1" s="1"/>
  <c r="Z53" i="1"/>
  <c r="Z32" i="1"/>
  <c r="Z33" i="1" s="1"/>
  <c r="Z49" i="1" s="1"/>
  <c r="V54" i="1"/>
  <c r="Y49" i="1"/>
  <c r="Z13" i="1"/>
  <c r="Z12" i="1"/>
  <c r="Z18" i="1"/>
  <c r="Z14" i="1"/>
  <c r="Z16" i="1"/>
  <c r="Z19" i="1"/>
  <c r="Z17" i="1"/>
  <c r="Z15" i="1"/>
  <c r="W46" i="1"/>
  <c r="W47" i="1" s="1"/>
  <c r="W50" i="1" s="1"/>
  <c r="W52" i="1" s="1"/>
  <c r="X44" i="1"/>
  <c r="X45" i="1" s="1"/>
  <c r="X46" i="1" s="1"/>
  <c r="Y36" i="1"/>
  <c r="Z35" i="1"/>
  <c r="Z39" i="1" s="1"/>
  <c r="Z41" i="1" s="1"/>
  <c r="Z34" i="1"/>
  <c r="Z38" i="1" s="1"/>
  <c r="Y20" i="1"/>
  <c r="Z5" i="1"/>
  <c r="AA7" i="1"/>
  <c r="Z40" i="1" l="1"/>
  <c r="Z42" i="1" s="1"/>
  <c r="AA53" i="1"/>
  <c r="AA32" i="1"/>
  <c r="W54" i="1"/>
  <c r="Z51" i="1"/>
  <c r="AA13" i="1"/>
  <c r="AA33" i="1"/>
  <c r="AA49" i="1" s="1"/>
  <c r="AA12" i="1"/>
  <c r="AA16" i="1"/>
  <c r="AA19" i="1"/>
  <c r="AA18" i="1"/>
  <c r="AA14" i="1"/>
  <c r="AA17" i="1"/>
  <c r="AA15" i="1"/>
  <c r="X47" i="1"/>
  <c r="X50" i="1" s="1"/>
  <c r="X52" i="1" s="1"/>
  <c r="Y44" i="1"/>
  <c r="Y45" i="1" s="1"/>
  <c r="Y46" i="1" s="1"/>
  <c r="Z36" i="1"/>
  <c r="AA35" i="1"/>
  <c r="AA39" i="1" s="1"/>
  <c r="AA41" i="1" s="1"/>
  <c r="AA34" i="1"/>
  <c r="AA38" i="1" s="1"/>
  <c r="Z20" i="1"/>
  <c r="AB7" i="1"/>
  <c r="AA5" i="1"/>
  <c r="AB53" i="1" l="1"/>
  <c r="AB32" i="1"/>
  <c r="AA40" i="1"/>
  <c r="AA42" i="1" s="1"/>
  <c r="X54" i="1"/>
  <c r="AA51" i="1"/>
  <c r="AB13" i="1"/>
  <c r="AB12" i="1"/>
  <c r="AB33" i="1"/>
  <c r="AB49" i="1" s="1"/>
  <c r="AB16" i="1"/>
  <c r="AB18" i="1"/>
  <c r="AB17" i="1"/>
  <c r="AB19" i="1"/>
  <c r="AB14" i="1"/>
  <c r="AB15" i="1"/>
  <c r="Y47" i="1"/>
  <c r="Y50" i="1" s="1"/>
  <c r="Y52" i="1" s="1"/>
  <c r="Z44" i="1"/>
  <c r="Z45" i="1" s="1"/>
  <c r="Z46" i="1" s="1"/>
  <c r="AA36" i="1"/>
  <c r="AB34" i="1"/>
  <c r="AB38" i="1" s="1"/>
  <c r="AB35" i="1"/>
  <c r="AB39" i="1" s="1"/>
  <c r="AB41" i="1" s="1"/>
  <c r="AA20" i="1"/>
  <c r="AC7" i="1"/>
  <c r="AB5" i="1"/>
  <c r="AC53" i="1" l="1"/>
  <c r="AC32" i="1"/>
  <c r="AB40" i="1"/>
  <c r="AB42" i="1" s="1"/>
  <c r="Y54" i="1"/>
  <c r="AC12" i="1"/>
  <c r="AC33" i="1"/>
  <c r="AC49" i="1" s="1"/>
  <c r="AC13" i="1"/>
  <c r="AC16" i="1"/>
  <c r="AC18" i="1"/>
  <c r="AC17" i="1"/>
  <c r="AC19" i="1"/>
  <c r="AC14" i="1"/>
  <c r="AC15" i="1"/>
  <c r="AB51" i="1"/>
  <c r="Z47" i="1"/>
  <c r="Z50" i="1" s="1"/>
  <c r="Z52" i="1" s="1"/>
  <c r="AA44" i="1"/>
  <c r="AA45" i="1" s="1"/>
  <c r="AA46" i="1" s="1"/>
  <c r="AB36" i="1"/>
  <c r="AC34" i="1"/>
  <c r="AC38" i="1" s="1"/>
  <c r="AC35" i="1"/>
  <c r="AC39" i="1" s="1"/>
  <c r="AC41" i="1" s="1"/>
  <c r="AB20" i="1"/>
  <c r="AC5" i="1"/>
  <c r="AD7" i="1"/>
  <c r="AD53" i="1" l="1"/>
  <c r="AD32" i="1"/>
  <c r="AD33" i="1" s="1"/>
  <c r="AD51" i="1" s="1"/>
  <c r="AC40" i="1"/>
  <c r="AC42" i="1" s="1"/>
  <c r="Z54" i="1"/>
  <c r="AC51" i="1"/>
  <c r="AD12" i="1"/>
  <c r="AD13" i="1"/>
  <c r="AD16" i="1"/>
  <c r="AD18" i="1"/>
  <c r="AD19" i="1"/>
  <c r="AD17" i="1"/>
  <c r="AD14" i="1"/>
  <c r="AD15" i="1"/>
  <c r="AA47" i="1"/>
  <c r="AA50" i="1" s="1"/>
  <c r="AA52" i="1" s="1"/>
  <c r="AB44" i="1"/>
  <c r="AB45" i="1" s="1"/>
  <c r="AB46" i="1" s="1"/>
  <c r="AC36" i="1"/>
  <c r="AD34" i="1"/>
  <c r="AD38" i="1" s="1"/>
  <c r="AD35" i="1"/>
  <c r="AD39" i="1" s="1"/>
  <c r="AD41" i="1" s="1"/>
  <c r="AC20" i="1"/>
  <c r="AD5" i="1"/>
  <c r="AE7" i="1"/>
  <c r="AE32" i="1" s="1"/>
  <c r="AD40" i="1" l="1"/>
  <c r="AD42" i="1"/>
  <c r="AA54" i="1"/>
  <c r="AE33" i="1"/>
  <c r="AE49" i="1" s="1"/>
  <c r="AE13" i="1"/>
  <c r="AE12" i="1"/>
  <c r="AE18" i="1"/>
  <c r="AE19" i="1"/>
  <c r="AE16" i="1"/>
  <c r="AE17" i="1"/>
  <c r="AE14" i="1"/>
  <c r="AE15" i="1"/>
  <c r="AD49" i="1"/>
  <c r="AB47" i="1"/>
  <c r="AB50" i="1" s="1"/>
  <c r="AB52" i="1" s="1"/>
  <c r="AC44" i="1"/>
  <c r="AC45" i="1" s="1"/>
  <c r="AC46" i="1" s="1"/>
  <c r="AD36" i="1"/>
  <c r="AE35" i="1"/>
  <c r="AE39" i="1" s="1"/>
  <c r="AE41" i="1" s="1"/>
  <c r="AE34" i="1"/>
  <c r="AE38" i="1" s="1"/>
  <c r="AD20" i="1"/>
  <c r="AE5" i="1"/>
  <c r="AF7" i="1"/>
  <c r="AF32" i="1" s="1"/>
  <c r="AE40" i="1" l="1"/>
  <c r="AE42" i="1" s="1"/>
  <c r="AB54" i="1"/>
  <c r="AE51" i="1"/>
  <c r="AF13" i="1"/>
  <c r="AF12" i="1"/>
  <c r="AF33" i="1"/>
  <c r="AF51" i="1" s="1"/>
  <c r="AF16" i="1"/>
  <c r="AF19" i="1"/>
  <c r="AF14" i="1"/>
  <c r="AF18" i="1"/>
  <c r="AF17" i="1"/>
  <c r="AF15" i="1"/>
  <c r="AC47" i="1"/>
  <c r="AC50" i="1" s="1"/>
  <c r="AC52" i="1" s="1"/>
  <c r="AD44" i="1"/>
  <c r="AD45" i="1" s="1"/>
  <c r="AD46" i="1" s="1"/>
  <c r="AE36" i="1"/>
  <c r="AF35" i="1"/>
  <c r="AF39" i="1" s="1"/>
  <c r="AF41" i="1" s="1"/>
  <c r="AF34" i="1"/>
  <c r="AF38" i="1" s="1"/>
  <c r="AE20" i="1"/>
  <c r="AF5" i="1"/>
  <c r="AG7" i="1"/>
  <c r="AG32" i="1" s="1"/>
  <c r="AF40" i="1" l="1"/>
  <c r="AF42" i="1" s="1"/>
  <c r="AC54" i="1"/>
  <c r="AF49" i="1"/>
  <c r="AG33" i="1"/>
  <c r="AG51" i="1" s="1"/>
  <c r="AG13" i="1"/>
  <c r="AG12" i="1"/>
  <c r="AG18" i="1"/>
  <c r="AG14" i="1"/>
  <c r="AG19" i="1"/>
  <c r="AG17" i="1"/>
  <c r="AG16" i="1"/>
  <c r="AG15" i="1"/>
  <c r="AD47" i="1"/>
  <c r="AD50" i="1" s="1"/>
  <c r="AD52" i="1" s="1"/>
  <c r="AE44" i="1"/>
  <c r="AE45" i="1" s="1"/>
  <c r="AE46" i="1" s="1"/>
  <c r="AF36" i="1"/>
  <c r="AG35" i="1"/>
  <c r="AG39" i="1" s="1"/>
  <c r="AG41" i="1" s="1"/>
  <c r="AG34" i="1"/>
  <c r="AG38" i="1" s="1"/>
  <c r="AF20" i="1"/>
  <c r="AG5" i="1"/>
  <c r="AH7" i="1"/>
  <c r="AH22" i="1" l="1"/>
  <c r="AH32" i="1"/>
  <c r="AH33" i="1" s="1"/>
  <c r="AH49" i="1" s="1"/>
  <c r="AG40" i="1"/>
  <c r="AG42" i="1" s="1"/>
  <c r="AD54" i="1"/>
  <c r="AG49" i="1"/>
  <c r="AH13" i="1"/>
  <c r="AH12" i="1"/>
  <c r="AH14" i="1"/>
  <c r="AH16" i="1"/>
  <c r="AH18" i="1"/>
  <c r="AH19" i="1"/>
  <c r="AH17" i="1"/>
  <c r="AH15" i="1"/>
  <c r="AE47" i="1"/>
  <c r="AE50" i="1" s="1"/>
  <c r="AE52" i="1" s="1"/>
  <c r="AF44" i="1"/>
  <c r="AF45" i="1" s="1"/>
  <c r="AF46" i="1" s="1"/>
  <c r="AG36" i="1"/>
  <c r="AH35" i="1"/>
  <c r="AH39" i="1" s="1"/>
  <c r="AH41" i="1" s="1"/>
  <c r="AH34" i="1"/>
  <c r="AH38" i="1" s="1"/>
  <c r="AG20" i="1"/>
  <c r="AH5" i="1"/>
  <c r="AI7" i="1"/>
  <c r="AI22" i="1" l="1"/>
  <c r="AI32" i="1"/>
  <c r="AH40" i="1"/>
  <c r="AH42" i="1" s="1"/>
  <c r="AH51" i="1"/>
  <c r="AI13" i="1"/>
  <c r="AI33" i="1"/>
  <c r="AI49" i="1" s="1"/>
  <c r="AI12" i="1"/>
  <c r="AI17" i="1"/>
  <c r="AI14" i="1"/>
  <c r="AI18" i="1"/>
  <c r="AI19" i="1"/>
  <c r="AI16" i="1"/>
  <c r="AI15" i="1"/>
  <c r="AF47" i="1"/>
  <c r="AF50" i="1" s="1"/>
  <c r="AF52" i="1" s="1"/>
  <c r="AG44" i="1"/>
  <c r="AG45" i="1" s="1"/>
  <c r="AG46" i="1" s="1"/>
  <c r="AH36" i="1"/>
  <c r="AI35" i="1"/>
  <c r="AI39" i="1" s="1"/>
  <c r="AI41" i="1" s="1"/>
  <c r="AI34" i="1"/>
  <c r="AI38" i="1" s="1"/>
  <c r="AH20" i="1"/>
  <c r="AJ7" i="1"/>
  <c r="AI5" i="1"/>
  <c r="AJ22" i="1" l="1"/>
  <c r="AJ32" i="1"/>
  <c r="AI40" i="1"/>
  <c r="AI42" i="1" s="1"/>
  <c r="AI51" i="1"/>
  <c r="AJ13" i="1"/>
  <c r="AJ12" i="1"/>
  <c r="AJ33" i="1"/>
  <c r="AJ49" i="1" s="1"/>
  <c r="AJ14" i="1"/>
  <c r="AJ18" i="1"/>
  <c r="AJ16" i="1"/>
  <c r="AJ17" i="1"/>
  <c r="AJ19" i="1"/>
  <c r="AJ15" i="1"/>
  <c r="AG47" i="1"/>
  <c r="AG50" i="1" s="1"/>
  <c r="AG52" i="1" s="1"/>
  <c r="AH44" i="1"/>
  <c r="AH45" i="1" s="1"/>
  <c r="AH46" i="1" s="1"/>
  <c r="AI36" i="1"/>
  <c r="AJ34" i="1"/>
  <c r="AJ38" i="1" s="1"/>
  <c r="AJ35" i="1"/>
  <c r="AJ39" i="1" s="1"/>
  <c r="AJ41" i="1" s="1"/>
  <c r="AI20" i="1"/>
  <c r="AK7" i="1"/>
  <c r="AJ5" i="1"/>
  <c r="AK22" i="1" l="1"/>
  <c r="AK32" i="1"/>
  <c r="AJ40" i="1"/>
  <c r="AJ42" i="1" s="1"/>
  <c r="AJ51" i="1"/>
  <c r="AK12" i="1"/>
  <c r="AK33" i="1"/>
  <c r="AK49" i="1" s="1"/>
  <c r="AK13" i="1"/>
  <c r="AK17" i="1"/>
  <c r="AK16" i="1"/>
  <c r="AK18" i="1"/>
  <c r="AK14" i="1"/>
  <c r="AK19" i="1"/>
  <c r="AK15" i="1"/>
  <c r="AH47" i="1"/>
  <c r="AH50" i="1" s="1"/>
  <c r="AH52" i="1" s="1"/>
  <c r="AI44" i="1"/>
  <c r="AI45" i="1" s="1"/>
  <c r="AI46" i="1" s="1"/>
  <c r="AJ36" i="1"/>
  <c r="AK34" i="1"/>
  <c r="AK38" i="1" s="1"/>
  <c r="AK35" i="1"/>
  <c r="AK39" i="1" s="1"/>
  <c r="AK41" i="1" s="1"/>
  <c r="AJ20" i="1"/>
  <c r="AL7" i="1"/>
  <c r="AK5" i="1"/>
  <c r="AL22" i="1" l="1"/>
  <c r="AL32" i="1"/>
  <c r="AK40" i="1"/>
  <c r="AK42" i="1" s="1"/>
  <c r="AL12" i="1"/>
  <c r="AL13" i="1"/>
  <c r="AL33" i="1"/>
  <c r="AL51" i="1" s="1"/>
  <c r="AL18" i="1"/>
  <c r="AL14" i="1"/>
  <c r="AL19" i="1"/>
  <c r="AL16" i="1"/>
  <c r="AL17" i="1"/>
  <c r="AL15" i="1"/>
  <c r="AK51" i="1"/>
  <c r="AI47" i="1"/>
  <c r="AI50" i="1" s="1"/>
  <c r="AI52" i="1" s="1"/>
  <c r="AJ44" i="1"/>
  <c r="AJ45" i="1" s="1"/>
  <c r="AJ46" i="1" s="1"/>
  <c r="AK36" i="1"/>
  <c r="AL35" i="1"/>
  <c r="AL39" i="1" s="1"/>
  <c r="AL41" i="1" s="1"/>
  <c r="AL34" i="1"/>
  <c r="AL38" i="1" s="1"/>
  <c r="AK20" i="1"/>
  <c r="AM7" i="1"/>
  <c r="AL5" i="1"/>
  <c r="AM22" i="1" l="1"/>
  <c r="AM32" i="1"/>
  <c r="AM33" i="1" s="1"/>
  <c r="AM51" i="1" s="1"/>
  <c r="AL40" i="1"/>
  <c r="AL42" i="1" s="1"/>
  <c r="AL49" i="1"/>
  <c r="AM12" i="1"/>
  <c r="AM13" i="1"/>
  <c r="AM16" i="1"/>
  <c r="AM17" i="1"/>
  <c r="AM18" i="1"/>
  <c r="AM19" i="1"/>
  <c r="AM14" i="1"/>
  <c r="AM15" i="1"/>
  <c r="AJ47" i="1"/>
  <c r="AJ50" i="1" s="1"/>
  <c r="AJ52" i="1" s="1"/>
  <c r="AK44" i="1"/>
  <c r="AK45" i="1" s="1"/>
  <c r="AK46" i="1" s="1"/>
  <c r="AL36" i="1"/>
  <c r="AM35" i="1"/>
  <c r="AM39" i="1" s="1"/>
  <c r="AM41" i="1" s="1"/>
  <c r="AM34" i="1"/>
  <c r="AM38" i="1" s="1"/>
  <c r="AL20" i="1"/>
  <c r="AM5" i="1"/>
  <c r="AN7" i="1"/>
  <c r="AN22" i="1" l="1"/>
  <c r="AN32" i="1"/>
  <c r="AM40" i="1"/>
  <c r="AM42" i="1" s="1"/>
  <c r="AM49" i="1"/>
  <c r="AN13" i="1"/>
  <c r="AN12" i="1"/>
  <c r="AN33" i="1"/>
  <c r="AN51" i="1" s="1"/>
  <c r="AN19" i="1"/>
  <c r="AN18" i="1"/>
  <c r="AN14" i="1"/>
  <c r="AN16" i="1"/>
  <c r="AN17" i="1"/>
  <c r="AN15" i="1"/>
  <c r="AK47" i="1"/>
  <c r="AK50" i="1" s="1"/>
  <c r="AK52" i="1" s="1"/>
  <c r="AL44" i="1"/>
  <c r="AL45" i="1" s="1"/>
  <c r="AL46" i="1" s="1"/>
  <c r="AM36" i="1"/>
  <c r="AN35" i="1"/>
  <c r="AN39" i="1" s="1"/>
  <c r="AN41" i="1" s="1"/>
  <c r="AN34" i="1"/>
  <c r="AN38" i="1" s="1"/>
  <c r="AM20" i="1"/>
  <c r="AN5" i="1"/>
  <c r="AO7" i="1"/>
  <c r="AN40" i="1" l="1"/>
  <c r="AN42" i="1"/>
  <c r="AO22" i="1"/>
  <c r="AO32" i="1"/>
  <c r="AN49" i="1"/>
  <c r="AO33" i="1"/>
  <c r="AO51" i="1" s="1"/>
  <c r="AO13" i="1"/>
  <c r="AO12" i="1"/>
  <c r="AO17" i="1"/>
  <c r="AO16" i="1"/>
  <c r="AO14" i="1"/>
  <c r="AO19" i="1"/>
  <c r="AO18" i="1"/>
  <c r="AO15" i="1"/>
  <c r="AL47" i="1"/>
  <c r="AL50" i="1" s="1"/>
  <c r="AL52" i="1" s="1"/>
  <c r="AM44" i="1"/>
  <c r="AM45" i="1" s="1"/>
  <c r="AM46" i="1" s="1"/>
  <c r="AN36" i="1"/>
  <c r="AO35" i="1"/>
  <c r="AO39" i="1" s="1"/>
  <c r="AO41" i="1" s="1"/>
  <c r="AO34" i="1"/>
  <c r="AO38" i="1" s="1"/>
  <c r="AN20" i="1"/>
  <c r="AO5" i="1"/>
  <c r="AP7" i="1"/>
  <c r="AP22" i="1" l="1"/>
  <c r="AP32" i="1"/>
  <c r="AO40" i="1"/>
  <c r="AO42" i="1" s="1"/>
  <c r="AO49" i="1"/>
  <c r="AP13" i="1"/>
  <c r="AP12" i="1"/>
  <c r="AP33" i="1"/>
  <c r="AP49" i="1" s="1"/>
  <c r="AP19" i="1"/>
  <c r="AP18" i="1"/>
  <c r="AP14" i="1"/>
  <c r="AP16" i="1"/>
  <c r="AP17" i="1"/>
  <c r="AP15" i="1"/>
  <c r="AM47" i="1"/>
  <c r="AM50" i="1" s="1"/>
  <c r="AM52" i="1" s="1"/>
  <c r="AN44" i="1"/>
  <c r="AN45" i="1" s="1"/>
  <c r="AN46" i="1" s="1"/>
  <c r="AO36" i="1"/>
  <c r="AP35" i="1"/>
  <c r="AP39" i="1" s="1"/>
  <c r="AP41" i="1" s="1"/>
  <c r="AP34" i="1"/>
  <c r="AP38" i="1" s="1"/>
  <c r="AO20" i="1"/>
  <c r="AP5" i="1"/>
  <c r="AQ7" i="1"/>
  <c r="AQ22" i="1" l="1"/>
  <c r="AQ32" i="1"/>
  <c r="AP40" i="1"/>
  <c r="AP42" i="1" s="1"/>
  <c r="AP51" i="1"/>
  <c r="AQ13" i="1"/>
  <c r="AQ33" i="1"/>
  <c r="AQ49" i="1" s="1"/>
  <c r="AQ12" i="1"/>
  <c r="AQ19" i="1"/>
  <c r="AQ14" i="1"/>
  <c r="AQ18" i="1"/>
  <c r="AQ16" i="1"/>
  <c r="AQ17" i="1"/>
  <c r="AQ15" i="1"/>
  <c r="AN47" i="1"/>
  <c r="AN50" i="1" s="1"/>
  <c r="AN52" i="1" s="1"/>
  <c r="AO44" i="1"/>
  <c r="AO45" i="1" s="1"/>
  <c r="AO46" i="1" s="1"/>
  <c r="AP36" i="1"/>
  <c r="AQ35" i="1"/>
  <c r="AQ39" i="1" s="1"/>
  <c r="AQ41" i="1" s="1"/>
  <c r="AQ34" i="1"/>
  <c r="AQ38" i="1" s="1"/>
  <c r="AP20" i="1"/>
  <c r="AR7" i="1"/>
  <c r="AQ5" i="1"/>
  <c r="AR22" i="1" l="1"/>
  <c r="AR32" i="1"/>
  <c r="AQ40" i="1"/>
  <c r="AQ42" i="1" s="1"/>
  <c r="AR13" i="1"/>
  <c r="AR12" i="1"/>
  <c r="AR33" i="1"/>
  <c r="AR49" i="1" s="1"/>
  <c r="AR19" i="1"/>
  <c r="AR17" i="1"/>
  <c r="AR18" i="1"/>
  <c r="AR14" i="1"/>
  <c r="AR16" i="1"/>
  <c r="AR15" i="1"/>
  <c r="AQ51" i="1"/>
  <c r="AO47" i="1"/>
  <c r="AO50" i="1" s="1"/>
  <c r="AO52" i="1" s="1"/>
  <c r="AP44" i="1"/>
  <c r="AP45" i="1" s="1"/>
  <c r="AP46" i="1" s="1"/>
  <c r="AQ36" i="1"/>
  <c r="AR34" i="1"/>
  <c r="AR38" i="1" s="1"/>
  <c r="AR35" i="1"/>
  <c r="AR39" i="1"/>
  <c r="AR41" i="1" s="1"/>
  <c r="AQ20" i="1"/>
  <c r="AS7" i="1"/>
  <c r="AR5" i="1"/>
  <c r="AR40" i="1" l="1"/>
  <c r="AR42" i="1" s="1"/>
  <c r="AS22" i="1"/>
  <c r="AS32" i="1"/>
  <c r="AS12" i="1"/>
  <c r="AS33" i="1"/>
  <c r="AS49" i="1" s="1"/>
  <c r="AS13" i="1"/>
  <c r="AS16" i="1"/>
  <c r="AS14" i="1"/>
  <c r="AS19" i="1"/>
  <c r="AS18" i="1"/>
  <c r="AS17" i="1"/>
  <c r="AS15" i="1"/>
  <c r="AR51" i="1"/>
  <c r="AP47" i="1"/>
  <c r="AP50" i="1" s="1"/>
  <c r="AP52" i="1" s="1"/>
  <c r="AQ44" i="1"/>
  <c r="AQ45" i="1" s="1"/>
  <c r="AQ46" i="1" s="1"/>
  <c r="AR36" i="1"/>
  <c r="AS34" i="1"/>
  <c r="AS38" i="1" s="1"/>
  <c r="AS35" i="1"/>
  <c r="AS39" i="1"/>
  <c r="AS41" i="1" s="1"/>
  <c r="AR20" i="1"/>
  <c r="AT7" i="1"/>
  <c r="AS5" i="1"/>
  <c r="AT22" i="1" l="1"/>
  <c r="AT32" i="1"/>
  <c r="AS40" i="1"/>
  <c r="AS42" i="1" s="1"/>
  <c r="AS51" i="1"/>
  <c r="AT12" i="1"/>
  <c r="AT13" i="1"/>
  <c r="AT33" i="1"/>
  <c r="AT51" i="1" s="1"/>
  <c r="AT16" i="1"/>
  <c r="AT19" i="1"/>
  <c r="AT14" i="1"/>
  <c r="AT18" i="1"/>
  <c r="AT17" i="1"/>
  <c r="AT15" i="1"/>
  <c r="AQ47" i="1"/>
  <c r="AQ50" i="1" s="1"/>
  <c r="AQ52" i="1" s="1"/>
  <c r="AR44" i="1"/>
  <c r="AR45" i="1" s="1"/>
  <c r="AR46" i="1" s="1"/>
  <c r="AS36" i="1"/>
  <c r="AT35" i="1"/>
  <c r="AT39" i="1" s="1"/>
  <c r="AT41" i="1" s="1"/>
  <c r="AT34" i="1"/>
  <c r="AT38" i="1" s="1"/>
  <c r="AS20" i="1"/>
  <c r="AU7" i="1"/>
  <c r="AT5" i="1"/>
  <c r="AT40" i="1" l="1"/>
  <c r="AT42" i="1"/>
  <c r="AU22" i="1"/>
  <c r="AU32" i="1"/>
  <c r="AT49" i="1"/>
  <c r="AU33" i="1"/>
  <c r="AU49" i="1" s="1"/>
  <c r="AU13" i="1"/>
  <c r="AU12" i="1"/>
  <c r="AU16" i="1"/>
  <c r="AU17" i="1"/>
  <c r="AU14" i="1"/>
  <c r="AU18" i="1"/>
  <c r="AU19" i="1"/>
  <c r="AU15" i="1"/>
  <c r="AR47" i="1"/>
  <c r="AR50" i="1" s="1"/>
  <c r="AR52" i="1" s="1"/>
  <c r="AS44" i="1"/>
  <c r="AS45" i="1" s="1"/>
  <c r="AS46" i="1" s="1"/>
  <c r="AT36" i="1"/>
  <c r="AU35" i="1"/>
  <c r="AU39" i="1" s="1"/>
  <c r="AU41" i="1" s="1"/>
  <c r="AU34" i="1"/>
  <c r="AU38" i="1" s="1"/>
  <c r="AT20" i="1"/>
  <c r="AU5" i="1"/>
  <c r="AV7" i="1"/>
  <c r="AU40" i="1" l="1"/>
  <c r="AU42" i="1" s="1"/>
  <c r="AV22" i="1"/>
  <c r="AV32" i="1"/>
  <c r="AU51" i="1"/>
  <c r="AV13" i="1"/>
  <c r="AV12" i="1"/>
  <c r="AV33" i="1"/>
  <c r="AV51" i="1" s="1"/>
  <c r="AV16" i="1"/>
  <c r="AV17" i="1"/>
  <c r="AV19" i="1"/>
  <c r="AV18" i="1"/>
  <c r="AV14" i="1"/>
  <c r="AV15" i="1"/>
  <c r="AS47" i="1"/>
  <c r="AS50" i="1" s="1"/>
  <c r="AS52" i="1" s="1"/>
  <c r="AT44" i="1"/>
  <c r="AT45" i="1" s="1"/>
  <c r="AT46" i="1" s="1"/>
  <c r="AU36" i="1"/>
  <c r="AV35" i="1"/>
  <c r="AV39" i="1" s="1"/>
  <c r="AV41" i="1" s="1"/>
  <c r="AV34" i="1"/>
  <c r="AV38" i="1" s="1"/>
  <c r="AU20" i="1"/>
  <c r="AV5" i="1"/>
  <c r="AW7" i="1"/>
  <c r="AW22" i="1" l="1"/>
  <c r="AW32" i="1"/>
  <c r="AV40" i="1"/>
  <c r="AV42" i="1" s="1"/>
  <c r="AW33" i="1"/>
  <c r="AW51" i="1" s="1"/>
  <c r="AW13" i="1"/>
  <c r="AW12" i="1"/>
  <c r="AW14" i="1"/>
  <c r="AW19" i="1"/>
  <c r="AW18" i="1"/>
  <c r="AW17" i="1"/>
  <c r="AW16" i="1"/>
  <c r="AW15" i="1"/>
  <c r="AV49" i="1"/>
  <c r="AT47" i="1"/>
  <c r="AT50" i="1" s="1"/>
  <c r="AT52" i="1" s="1"/>
  <c r="AU44" i="1"/>
  <c r="AU45" i="1" s="1"/>
  <c r="AU46" i="1" s="1"/>
  <c r="AV36" i="1"/>
  <c r="AW35" i="1"/>
  <c r="AW39" i="1" s="1"/>
  <c r="AW41" i="1" s="1"/>
  <c r="AW34" i="1"/>
  <c r="AW38" i="1" s="1"/>
  <c r="AV20" i="1"/>
  <c r="AW5" i="1"/>
  <c r="AX7" i="1"/>
  <c r="AX22" i="1" l="1"/>
  <c r="AX32" i="1"/>
  <c r="AW40" i="1"/>
  <c r="AW42" i="1" s="1"/>
  <c r="AW49" i="1"/>
  <c r="AX13" i="1"/>
  <c r="AX12" i="1"/>
  <c r="AX33" i="1"/>
  <c r="AX49" i="1" s="1"/>
  <c r="AX16" i="1"/>
  <c r="AX14" i="1"/>
  <c r="AX19" i="1"/>
  <c r="AX17" i="1"/>
  <c r="AX18" i="1"/>
  <c r="AX15" i="1"/>
  <c r="AU47" i="1"/>
  <c r="AU50" i="1" s="1"/>
  <c r="AU52" i="1" s="1"/>
  <c r="AV44" i="1"/>
  <c r="AV45" i="1" s="1"/>
  <c r="AV46" i="1" s="1"/>
  <c r="AW36" i="1"/>
  <c r="AX35" i="1"/>
  <c r="AX39" i="1" s="1"/>
  <c r="AX41" i="1" s="1"/>
  <c r="AX34" i="1"/>
  <c r="AX38" i="1" s="1"/>
  <c r="AW20" i="1"/>
  <c r="AX5" i="1"/>
  <c r="AY7" i="1"/>
  <c r="AY22" i="1" l="1"/>
  <c r="AY32" i="1"/>
  <c r="AX40" i="1"/>
  <c r="AX42" i="1" s="1"/>
  <c r="AX51" i="1"/>
  <c r="AY13" i="1"/>
  <c r="AY33" i="1"/>
  <c r="AY49" i="1" s="1"/>
  <c r="AY12" i="1"/>
  <c r="AY16" i="1"/>
  <c r="AY19" i="1"/>
  <c r="AY18" i="1"/>
  <c r="AY17" i="1"/>
  <c r="AY14" i="1"/>
  <c r="AY15" i="1"/>
  <c r="AV47" i="1"/>
  <c r="AV50" i="1" s="1"/>
  <c r="AV52" i="1" s="1"/>
  <c r="AW44" i="1"/>
  <c r="AW45" i="1" s="1"/>
  <c r="AW46" i="1"/>
  <c r="AX36" i="1"/>
  <c r="AY35" i="1"/>
  <c r="AY39" i="1" s="1"/>
  <c r="AY41" i="1" s="1"/>
  <c r="AY34" i="1"/>
  <c r="AY38" i="1" s="1"/>
  <c r="AX20" i="1"/>
  <c r="AZ7" i="1"/>
  <c r="AY5" i="1"/>
  <c r="AZ22" i="1" l="1"/>
  <c r="AZ32" i="1"/>
  <c r="AY40" i="1"/>
  <c r="AY42" i="1" s="1"/>
  <c r="AY51" i="1"/>
  <c r="AZ13" i="1"/>
  <c r="AZ12" i="1"/>
  <c r="AZ33" i="1"/>
  <c r="AZ49" i="1" s="1"/>
  <c r="AZ16" i="1"/>
  <c r="AZ14" i="1"/>
  <c r="AZ17" i="1"/>
  <c r="AZ19" i="1"/>
  <c r="AZ18" i="1"/>
  <c r="AZ15" i="1"/>
  <c r="AW47" i="1"/>
  <c r="AW50" i="1" s="1"/>
  <c r="AW52" i="1" s="1"/>
  <c r="AX44" i="1"/>
  <c r="AX45" i="1" s="1"/>
  <c r="AX46" i="1" s="1"/>
  <c r="AY36" i="1"/>
  <c r="AZ34" i="1"/>
  <c r="AZ38" i="1" s="1"/>
  <c r="AZ35" i="1"/>
  <c r="AZ39" i="1" s="1"/>
  <c r="AZ41" i="1" s="1"/>
  <c r="AY20" i="1"/>
  <c r="BA7" i="1"/>
  <c r="AZ5" i="1"/>
  <c r="BA22" i="1" l="1"/>
  <c r="BA32" i="1"/>
  <c r="AZ40" i="1"/>
  <c r="AZ42" i="1" s="1"/>
  <c r="AZ51" i="1"/>
  <c r="BA12" i="1"/>
  <c r="BA33" i="1"/>
  <c r="BA49" i="1" s="1"/>
  <c r="BA13" i="1"/>
  <c r="BA18" i="1"/>
  <c r="BA17" i="1"/>
  <c r="BA16" i="1"/>
  <c r="BA14" i="1"/>
  <c r="BA19" i="1"/>
  <c r="BA15" i="1"/>
  <c r="AX47" i="1"/>
  <c r="AX50" i="1" s="1"/>
  <c r="AX52" i="1" s="1"/>
  <c r="AY44" i="1"/>
  <c r="AY45" i="1" s="1"/>
  <c r="AY46" i="1" s="1"/>
  <c r="AZ36" i="1"/>
  <c r="BA34" i="1"/>
  <c r="BA38" i="1" s="1"/>
  <c r="BA35" i="1"/>
  <c r="BA39" i="1" s="1"/>
  <c r="BA41" i="1" s="1"/>
  <c r="AZ20" i="1"/>
  <c r="BA5" i="1"/>
  <c r="BB7" i="1"/>
  <c r="BB22" i="1" l="1"/>
  <c r="BB32" i="1"/>
  <c r="BA40" i="1"/>
  <c r="BA42" i="1" s="1"/>
  <c r="BA51" i="1"/>
  <c r="BB12" i="1"/>
  <c r="BB13" i="1"/>
  <c r="BB33" i="1"/>
  <c r="BB51" i="1" s="1"/>
  <c r="BB17" i="1"/>
  <c r="BB16" i="1"/>
  <c r="BB19" i="1"/>
  <c r="BB14" i="1"/>
  <c r="BB18" i="1"/>
  <c r="BB15" i="1"/>
  <c r="AY47" i="1"/>
  <c r="AY50" i="1" s="1"/>
  <c r="AY52" i="1" s="1"/>
  <c r="AZ44" i="1"/>
  <c r="AZ45" i="1" s="1"/>
  <c r="AZ46" i="1" s="1"/>
  <c r="BA36" i="1"/>
  <c r="BB34" i="1"/>
  <c r="BB38" i="1" s="1"/>
  <c r="BB35" i="1"/>
  <c r="BB39" i="1" s="1"/>
  <c r="BB41" i="1" s="1"/>
  <c r="BA20" i="1"/>
  <c r="BC7" i="1"/>
  <c r="BB5" i="1"/>
  <c r="BC22" i="1" l="1"/>
  <c r="BC32" i="1"/>
  <c r="BB40" i="1"/>
  <c r="BB42" i="1" s="1"/>
  <c r="BB49" i="1"/>
  <c r="BC33" i="1"/>
  <c r="BC49" i="1" s="1"/>
  <c r="BC13" i="1"/>
  <c r="BC12" i="1"/>
  <c r="BC14" i="1"/>
  <c r="BC17" i="1"/>
  <c r="BC19" i="1"/>
  <c r="BC18" i="1"/>
  <c r="BC16" i="1"/>
  <c r="BC15" i="1"/>
  <c r="AZ47" i="1"/>
  <c r="AZ50" i="1" s="1"/>
  <c r="AZ52" i="1" s="1"/>
  <c r="BA44" i="1"/>
  <c r="BA45" i="1" s="1"/>
  <c r="BA46" i="1" s="1"/>
  <c r="BB36" i="1"/>
  <c r="BC35" i="1"/>
  <c r="BC39" i="1" s="1"/>
  <c r="BC41" i="1" s="1"/>
  <c r="BC34" i="1"/>
  <c r="BC38" i="1" s="1"/>
  <c r="BB20" i="1"/>
  <c r="BC5" i="1"/>
  <c r="BD7" i="1"/>
  <c r="BC40" i="1" l="1"/>
  <c r="BC42" i="1" s="1"/>
  <c r="BD22" i="1"/>
  <c r="BD32" i="1"/>
  <c r="BC51" i="1"/>
  <c r="BD13" i="1"/>
  <c r="BD12" i="1"/>
  <c r="BD33" i="1"/>
  <c r="BD51" i="1" s="1"/>
  <c r="BD18" i="1"/>
  <c r="BD19" i="1"/>
  <c r="BD17" i="1"/>
  <c r="BD16" i="1"/>
  <c r="BD14" i="1"/>
  <c r="BD15" i="1"/>
  <c r="BA47" i="1"/>
  <c r="BA50" i="1" s="1"/>
  <c r="BA52" i="1" s="1"/>
  <c r="BB44" i="1"/>
  <c r="BB45" i="1" s="1"/>
  <c r="BB46" i="1" s="1"/>
  <c r="BC36" i="1"/>
  <c r="BD35" i="1"/>
  <c r="BD39" i="1" s="1"/>
  <c r="BD41" i="1" s="1"/>
  <c r="BD34" i="1"/>
  <c r="BD38" i="1" s="1"/>
  <c r="BC20" i="1"/>
  <c r="BD5" i="1"/>
  <c r="BE7" i="1"/>
  <c r="BE22" i="1" l="1"/>
  <c r="BE32" i="1"/>
  <c r="BD40" i="1"/>
  <c r="BD42" i="1" s="1"/>
  <c r="BD49" i="1"/>
  <c r="BE33" i="1"/>
  <c r="BE51" i="1" s="1"/>
  <c r="BE13" i="1"/>
  <c r="BE12" i="1"/>
  <c r="BE14" i="1"/>
  <c r="BE16" i="1"/>
  <c r="BE19" i="1"/>
  <c r="BE18" i="1"/>
  <c r="BE17" i="1"/>
  <c r="BE15" i="1"/>
  <c r="BB47" i="1"/>
  <c r="BB50" i="1" s="1"/>
  <c r="BB52" i="1" s="1"/>
  <c r="BC44" i="1"/>
  <c r="BC45" i="1" s="1"/>
  <c r="BC46" i="1" s="1"/>
  <c r="BD20" i="1"/>
  <c r="BD36" i="1"/>
  <c r="BE34" i="1"/>
  <c r="BE38" i="1" s="1"/>
  <c r="BE35" i="1"/>
  <c r="BE39" i="1" s="1"/>
  <c r="BE41" i="1" s="1"/>
  <c r="BE5" i="1"/>
  <c r="BF7" i="1"/>
  <c r="BF22" i="1" l="1"/>
  <c r="BF32" i="1"/>
  <c r="BE40" i="1"/>
  <c r="BE42" i="1" s="1"/>
  <c r="BE49" i="1"/>
  <c r="BF13" i="1"/>
  <c r="BF12" i="1"/>
  <c r="BF33" i="1"/>
  <c r="BF51" i="1" s="1"/>
  <c r="BF17" i="1"/>
  <c r="BF18" i="1"/>
  <c r="BF16" i="1"/>
  <c r="BF14" i="1"/>
  <c r="BF19" i="1"/>
  <c r="BF15" i="1"/>
  <c r="BC47" i="1"/>
  <c r="BC50" i="1" s="1"/>
  <c r="BC52" i="1" s="1"/>
  <c r="BD44" i="1"/>
  <c r="BD45" i="1" s="1"/>
  <c r="BD46" i="1" s="1"/>
  <c r="BE20" i="1"/>
  <c r="BE36" i="1"/>
  <c r="BF35" i="1"/>
  <c r="BF39" i="1" s="1"/>
  <c r="BF41" i="1" s="1"/>
  <c r="BF34" i="1"/>
  <c r="BF38" i="1" s="1"/>
  <c r="BF5" i="1"/>
  <c r="BG7" i="1"/>
  <c r="BG22" i="1" l="1"/>
  <c r="BG32" i="1"/>
  <c r="BF40" i="1"/>
  <c r="BF42" i="1" s="1"/>
  <c r="BF49" i="1"/>
  <c r="BG13" i="1"/>
  <c r="BG33" i="1"/>
  <c r="BG49" i="1" s="1"/>
  <c r="BG12" i="1"/>
  <c r="BG17" i="1"/>
  <c r="BG19" i="1"/>
  <c r="BG16" i="1"/>
  <c r="BG14" i="1"/>
  <c r="BG18" i="1"/>
  <c r="BG15" i="1"/>
  <c r="BD47" i="1"/>
  <c r="BD50" i="1" s="1"/>
  <c r="BD52" i="1" s="1"/>
  <c r="BE44" i="1"/>
  <c r="BE45" i="1" s="1"/>
  <c r="BE46" i="1" s="1"/>
  <c r="BF36" i="1"/>
  <c r="BG35" i="1"/>
  <c r="BG39" i="1" s="1"/>
  <c r="BG41" i="1" s="1"/>
  <c r="BG34" i="1"/>
  <c r="BG38" i="1" s="1"/>
  <c r="BF20" i="1"/>
  <c r="BH7" i="1"/>
  <c r="BG5" i="1"/>
  <c r="BH22" i="1" l="1"/>
  <c r="BH32" i="1"/>
  <c r="BG40" i="1"/>
  <c r="BG42" i="1" s="1"/>
  <c r="BH13" i="1"/>
  <c r="BH12" i="1"/>
  <c r="BH33" i="1"/>
  <c r="BH49" i="1" s="1"/>
  <c r="BH18" i="1"/>
  <c r="BH19" i="1"/>
  <c r="BH17" i="1"/>
  <c r="BH16" i="1"/>
  <c r="BH14" i="1"/>
  <c r="BH15" i="1"/>
  <c r="BG51" i="1"/>
  <c r="BE47" i="1"/>
  <c r="BE50" i="1" s="1"/>
  <c r="BE52" i="1" s="1"/>
  <c r="BF44" i="1"/>
  <c r="BF45" i="1" s="1"/>
  <c r="BF46" i="1" s="1"/>
  <c r="BG36" i="1"/>
  <c r="BH34" i="1"/>
  <c r="BH38" i="1" s="1"/>
  <c r="BH35" i="1"/>
  <c r="BH39" i="1" s="1"/>
  <c r="BH41" i="1" s="1"/>
  <c r="BG20" i="1"/>
  <c r="BI7" i="1"/>
  <c r="BH5" i="1"/>
  <c r="BI22" i="1" l="1"/>
  <c r="BI32" i="1"/>
  <c r="BH40" i="1"/>
  <c r="BH42" i="1" s="1"/>
  <c r="BH51" i="1"/>
  <c r="BI12" i="1"/>
  <c r="BI33" i="1"/>
  <c r="BI49" i="1" s="1"/>
  <c r="BI13" i="1"/>
  <c r="BI18" i="1"/>
  <c r="BI17" i="1"/>
  <c r="BI14" i="1"/>
  <c r="BI16" i="1"/>
  <c r="BI19" i="1"/>
  <c r="BI15" i="1"/>
  <c r="BF47" i="1"/>
  <c r="BF50" i="1" s="1"/>
  <c r="BF52" i="1" s="1"/>
  <c r="BG44" i="1"/>
  <c r="BG45" i="1" s="1"/>
  <c r="BG46" i="1" s="1"/>
  <c r="BH36" i="1"/>
  <c r="BI34" i="1"/>
  <c r="BI38" i="1" s="1"/>
  <c r="BI35" i="1"/>
  <c r="BI39" i="1" s="1"/>
  <c r="BI41" i="1" s="1"/>
  <c r="BH20" i="1"/>
  <c r="BI5" i="1"/>
  <c r="BJ7" i="1"/>
  <c r="BI40" i="1" l="1"/>
  <c r="BI42" i="1" s="1"/>
  <c r="BJ22" i="1"/>
  <c r="BJ32" i="1"/>
  <c r="BI51" i="1"/>
  <c r="BJ12" i="1"/>
  <c r="BJ13" i="1"/>
  <c r="BJ33" i="1"/>
  <c r="BJ51" i="1" s="1"/>
  <c r="BJ18" i="1"/>
  <c r="BJ19" i="1"/>
  <c r="BJ14" i="1"/>
  <c r="BJ17" i="1"/>
  <c r="BJ16" i="1"/>
  <c r="BJ15" i="1"/>
  <c r="BG47" i="1"/>
  <c r="BG50" i="1" s="1"/>
  <c r="BG52" i="1" s="1"/>
  <c r="BH44" i="1"/>
  <c r="BH45" i="1" s="1"/>
  <c r="BH46" i="1" s="1"/>
  <c r="BI36" i="1"/>
  <c r="BJ34" i="1"/>
  <c r="BJ38" i="1" s="1"/>
  <c r="BJ35" i="1"/>
  <c r="BJ39" i="1" s="1"/>
  <c r="BJ41" i="1" s="1"/>
  <c r="BI20" i="1"/>
  <c r="BK7" i="1"/>
  <c r="BJ5" i="1"/>
  <c r="BK22" i="1" l="1"/>
  <c r="BK32" i="1"/>
  <c r="BJ40" i="1"/>
  <c r="BJ42" i="1" s="1"/>
  <c r="BJ49" i="1"/>
  <c r="BK33" i="1"/>
  <c r="BK49" i="1" s="1"/>
  <c r="BK13" i="1"/>
  <c r="BK12" i="1"/>
  <c r="BK17" i="1"/>
  <c r="BK16" i="1"/>
  <c r="BK18" i="1"/>
  <c r="BK19" i="1"/>
  <c r="BK14" i="1"/>
  <c r="BK15" i="1"/>
  <c r="BH47" i="1"/>
  <c r="BH50" i="1" s="1"/>
  <c r="BH52" i="1" s="1"/>
  <c r="BI44" i="1"/>
  <c r="BI45" i="1" s="1"/>
  <c r="BI46" i="1" s="1"/>
  <c r="BJ36" i="1"/>
  <c r="BK35" i="1"/>
  <c r="BK34" i="1"/>
  <c r="BK38" i="1" s="1"/>
  <c r="BK39" i="1"/>
  <c r="BK41" i="1" s="1"/>
  <c r="BJ20" i="1"/>
  <c r="BK5" i="1"/>
  <c r="BL7" i="1"/>
  <c r="BK40" i="1" l="1"/>
  <c r="BK42" i="1" s="1"/>
  <c r="BK51" i="1"/>
  <c r="BL22" i="1"/>
  <c r="BL32" i="1"/>
  <c r="BL33" i="1"/>
  <c r="BL51" i="1" s="1"/>
  <c r="BL13" i="1"/>
  <c r="BL12" i="1"/>
  <c r="BL18" i="1"/>
  <c r="BL16" i="1"/>
  <c r="BL17" i="1"/>
  <c r="BL14" i="1"/>
  <c r="BL19" i="1"/>
  <c r="BL15" i="1"/>
  <c r="BI47" i="1"/>
  <c r="BI50" i="1" s="1"/>
  <c r="BI52" i="1" s="1"/>
  <c r="BJ44" i="1"/>
  <c r="BJ45" i="1" s="1"/>
  <c r="BJ46" i="1" s="1"/>
  <c r="BK36" i="1"/>
  <c r="BL35" i="1"/>
  <c r="BL39" i="1" s="1"/>
  <c r="BL41" i="1" s="1"/>
  <c r="BL34" i="1"/>
  <c r="BL38" i="1" s="1"/>
  <c r="BK20" i="1"/>
  <c r="BL5" i="1"/>
  <c r="BM7" i="1"/>
  <c r="BM22" i="1" l="1"/>
  <c r="BM32" i="1"/>
  <c r="BL40" i="1"/>
  <c r="BL42" i="1" s="1"/>
  <c r="BL49" i="1"/>
  <c r="BM33" i="1"/>
  <c r="BM51" i="1" s="1"/>
  <c r="BM13" i="1"/>
  <c r="BM12" i="1"/>
  <c r="BM16" i="1"/>
  <c r="BM19" i="1"/>
  <c r="BM14" i="1"/>
  <c r="BM18" i="1"/>
  <c r="BM17" i="1"/>
  <c r="BM15" i="1"/>
  <c r="BJ47" i="1"/>
  <c r="BJ50" i="1" s="1"/>
  <c r="BJ52" i="1" s="1"/>
  <c r="BK44" i="1"/>
  <c r="BK45" i="1" s="1"/>
  <c r="BK46" i="1" s="1"/>
  <c r="BL36" i="1"/>
  <c r="BM35" i="1"/>
  <c r="BM39" i="1" s="1"/>
  <c r="BM41" i="1" s="1"/>
  <c r="BM34" i="1"/>
  <c r="BM38" i="1" s="1"/>
  <c r="BL20" i="1"/>
  <c r="BM5" i="1"/>
  <c r="BN7" i="1"/>
  <c r="BN22" i="1" l="1"/>
  <c r="BN32" i="1"/>
  <c r="BM40" i="1"/>
  <c r="BM42" i="1" s="1"/>
  <c r="BM49" i="1"/>
  <c r="BN13" i="1"/>
  <c r="BN12" i="1"/>
  <c r="BN33" i="1"/>
  <c r="BN51" i="1" s="1"/>
  <c r="BN14" i="1"/>
  <c r="BN18" i="1"/>
  <c r="BN17" i="1"/>
  <c r="BN16" i="1"/>
  <c r="BN19" i="1"/>
  <c r="BN15" i="1"/>
  <c r="BK47" i="1"/>
  <c r="BK50" i="1" s="1"/>
  <c r="BK52" i="1" s="1"/>
  <c r="BL44" i="1"/>
  <c r="BL45" i="1" s="1"/>
  <c r="BL46" i="1" s="1"/>
  <c r="BM36" i="1"/>
  <c r="BN35" i="1"/>
  <c r="BN39" i="1" s="1"/>
  <c r="BN41" i="1" s="1"/>
  <c r="BN34" i="1"/>
  <c r="BN38" i="1" s="1"/>
  <c r="BM20" i="1"/>
  <c r="BN5" i="1"/>
  <c r="BO7" i="1"/>
  <c r="BO22" i="1" l="1"/>
  <c r="BO32" i="1"/>
  <c r="BN40" i="1"/>
  <c r="BN42" i="1" s="1"/>
  <c r="BN49" i="1"/>
  <c r="BO13" i="1"/>
  <c r="BO33" i="1"/>
  <c r="BO49" i="1" s="1"/>
  <c r="BO12" i="1"/>
  <c r="BO14" i="1"/>
  <c r="BO18" i="1"/>
  <c r="BO16" i="1"/>
  <c r="BO17" i="1"/>
  <c r="BO19" i="1"/>
  <c r="BO15" i="1"/>
  <c r="BL47" i="1"/>
  <c r="BL50" i="1" s="1"/>
  <c r="BL52" i="1" s="1"/>
  <c r="BM44" i="1"/>
  <c r="BM45" i="1" s="1"/>
  <c r="BM46" i="1" s="1"/>
  <c r="BN36" i="1"/>
  <c r="BO35" i="1"/>
  <c r="BO39" i="1" s="1"/>
  <c r="BO41" i="1" s="1"/>
  <c r="BO34" i="1"/>
  <c r="BO38" i="1" s="1"/>
  <c r="BN20" i="1"/>
  <c r="BP7" i="1"/>
  <c r="BO5" i="1"/>
  <c r="BP22" i="1" l="1"/>
  <c r="BP32" i="1"/>
  <c r="BO40" i="1"/>
  <c r="BO42" i="1" s="1"/>
  <c r="BO51" i="1"/>
  <c r="BP13" i="1"/>
  <c r="BP12" i="1"/>
  <c r="BP33" i="1"/>
  <c r="BP49" i="1" s="1"/>
  <c r="BP17" i="1"/>
  <c r="BP16" i="1"/>
  <c r="BP14" i="1"/>
  <c r="BP19" i="1"/>
  <c r="BP18" i="1"/>
  <c r="BP15" i="1"/>
  <c r="BM47" i="1"/>
  <c r="BM50" i="1" s="1"/>
  <c r="BM52" i="1" s="1"/>
  <c r="BN44" i="1"/>
  <c r="BN45" i="1" s="1"/>
  <c r="BN46" i="1" s="1"/>
  <c r="BO36" i="1"/>
  <c r="BP34" i="1"/>
  <c r="BP38" i="1" s="1"/>
  <c r="BP35" i="1"/>
  <c r="BP39" i="1" s="1"/>
  <c r="BP41" i="1" s="1"/>
  <c r="BO20" i="1"/>
  <c r="BQ7" i="1"/>
  <c r="BP5" i="1"/>
  <c r="BQ22" i="1" l="1"/>
  <c r="BQ32" i="1"/>
  <c r="BP40" i="1"/>
  <c r="BP42" i="1" s="1"/>
  <c r="BP51" i="1"/>
  <c r="BQ12" i="1"/>
  <c r="BQ33" i="1"/>
  <c r="BQ49" i="1" s="1"/>
  <c r="BQ13" i="1"/>
  <c r="BQ17" i="1"/>
  <c r="BQ18" i="1"/>
  <c r="BQ16" i="1"/>
  <c r="BQ14" i="1"/>
  <c r="BQ19" i="1"/>
  <c r="BQ15" i="1"/>
  <c r="BN47" i="1"/>
  <c r="BN50" i="1" s="1"/>
  <c r="BN52" i="1" s="1"/>
  <c r="BO44" i="1"/>
  <c r="BO45" i="1" s="1"/>
  <c r="BO46" i="1" s="1"/>
  <c r="BP36" i="1"/>
  <c r="BQ34" i="1"/>
  <c r="BQ38" i="1" s="1"/>
  <c r="BQ35" i="1"/>
  <c r="BQ39" i="1" s="1"/>
  <c r="BQ41" i="1" s="1"/>
  <c r="BP20" i="1"/>
  <c r="BQ5" i="1"/>
  <c r="BR7" i="1"/>
  <c r="BR22" i="1" l="1"/>
  <c r="BR32" i="1"/>
  <c r="BR33" i="1" s="1"/>
  <c r="BQ40" i="1"/>
  <c r="BQ42" i="1" s="1"/>
  <c r="BQ51" i="1"/>
  <c r="BR12" i="1"/>
  <c r="BR13" i="1"/>
  <c r="BR16" i="1"/>
  <c r="BR18" i="1"/>
  <c r="BR19" i="1"/>
  <c r="BR17" i="1"/>
  <c r="BR14" i="1"/>
  <c r="BR15" i="1"/>
  <c r="BO47" i="1"/>
  <c r="BO50" i="1" s="1"/>
  <c r="BO52" i="1" s="1"/>
  <c r="BP44" i="1"/>
  <c r="BP45" i="1" s="1"/>
  <c r="BP46" i="1"/>
  <c r="BQ36" i="1"/>
  <c r="BR34" i="1"/>
  <c r="BR38" i="1" s="1"/>
  <c r="BR35" i="1"/>
  <c r="BR39" i="1"/>
  <c r="BR41" i="1" s="1"/>
  <c r="BQ20" i="1"/>
  <c r="BR5" i="1"/>
  <c r="BS7" i="1"/>
  <c r="BR51" i="1" l="1"/>
  <c r="BR49" i="1"/>
  <c r="BR40" i="1"/>
  <c r="BR42" i="1" s="1"/>
  <c r="BS22" i="1"/>
  <c r="BS32" i="1"/>
  <c r="BS33" i="1"/>
  <c r="BS49" i="1" s="1"/>
  <c r="BS13" i="1"/>
  <c r="BS12" i="1"/>
  <c r="BS17" i="1"/>
  <c r="BS18" i="1"/>
  <c r="BS19" i="1"/>
  <c r="BS16" i="1"/>
  <c r="BS14" i="1"/>
  <c r="BS15" i="1"/>
  <c r="BP47" i="1"/>
  <c r="BP50" i="1" s="1"/>
  <c r="BP52" i="1" s="1"/>
  <c r="BQ44" i="1"/>
  <c r="BQ45" i="1" s="1"/>
  <c r="BQ46" i="1" s="1"/>
  <c r="BR36" i="1"/>
  <c r="BR20" i="1"/>
  <c r="BS35" i="1"/>
  <c r="BS39" i="1" s="1"/>
  <c r="BS41" i="1" s="1"/>
  <c r="BS34" i="1"/>
  <c r="BS38" i="1" s="1"/>
  <c r="BS5" i="1"/>
  <c r="BT7" i="1"/>
  <c r="BT22" i="1" l="1"/>
  <c r="BT32" i="1"/>
  <c r="BS51" i="1"/>
  <c r="BS40" i="1"/>
  <c r="BS42" i="1" s="1"/>
  <c r="BT33" i="1"/>
  <c r="BT51" i="1" s="1"/>
  <c r="BT13" i="1"/>
  <c r="BT12" i="1"/>
  <c r="BT19" i="1"/>
  <c r="BT17" i="1"/>
  <c r="BT14" i="1"/>
  <c r="BT18" i="1"/>
  <c r="BT16" i="1"/>
  <c r="BT15" i="1"/>
  <c r="BQ47" i="1"/>
  <c r="BQ50" i="1" s="1"/>
  <c r="BQ52" i="1" s="1"/>
  <c r="BR44" i="1"/>
  <c r="BR45" i="1" s="1"/>
  <c r="BR46" i="1" s="1"/>
  <c r="BS36" i="1"/>
  <c r="BT35" i="1"/>
  <c r="BT39" i="1" s="1"/>
  <c r="BT41" i="1" s="1"/>
  <c r="BT34" i="1"/>
  <c r="BT38" i="1" s="1"/>
  <c r="BS20" i="1"/>
  <c r="BT5" i="1"/>
  <c r="BU7" i="1"/>
  <c r="BU22" i="1" l="1"/>
  <c r="BU32" i="1"/>
  <c r="BT40" i="1"/>
  <c r="BT42" i="1" s="1"/>
  <c r="BT49" i="1"/>
  <c r="BU33" i="1"/>
  <c r="BU51" i="1" s="1"/>
  <c r="BU13" i="1"/>
  <c r="BU12" i="1"/>
  <c r="BU16" i="1"/>
  <c r="BU18" i="1"/>
  <c r="BU19" i="1"/>
  <c r="BU17" i="1"/>
  <c r="BU14" i="1"/>
  <c r="BU15" i="1"/>
  <c r="BR47" i="1"/>
  <c r="BR50" i="1" s="1"/>
  <c r="BR52" i="1" s="1"/>
  <c r="BS44" i="1"/>
  <c r="BS45" i="1" s="1"/>
  <c r="BS46" i="1" s="1"/>
  <c r="BT36" i="1"/>
  <c r="BU35" i="1"/>
  <c r="BU39" i="1" s="1"/>
  <c r="BU41" i="1" s="1"/>
  <c r="BU34" i="1"/>
  <c r="BU38" i="1" s="1"/>
  <c r="BT20" i="1"/>
  <c r="BU5" i="1"/>
  <c r="BV7" i="1"/>
  <c r="BV22" i="1" l="1"/>
  <c r="BV32" i="1"/>
  <c r="BU40" i="1"/>
  <c r="BU42" i="1" s="1"/>
  <c r="BU49" i="1"/>
  <c r="BV13" i="1"/>
  <c r="BV12" i="1"/>
  <c r="BV33" i="1"/>
  <c r="BV49" i="1" s="1"/>
  <c r="BV14" i="1"/>
  <c r="BV18" i="1"/>
  <c r="BV16" i="1"/>
  <c r="BV17" i="1"/>
  <c r="BV19" i="1"/>
  <c r="BV15" i="1"/>
  <c r="BS47" i="1"/>
  <c r="BS50" i="1" s="1"/>
  <c r="BS52" i="1" s="1"/>
  <c r="BT44" i="1"/>
  <c r="BT45" i="1" s="1"/>
  <c r="BT46" i="1" s="1"/>
  <c r="BU36" i="1"/>
  <c r="BV35" i="1"/>
  <c r="BV39" i="1" s="1"/>
  <c r="BV41" i="1" s="1"/>
  <c r="BV34" i="1"/>
  <c r="BV38" i="1" s="1"/>
  <c r="BU20" i="1"/>
  <c r="BV5" i="1"/>
  <c r="BW7" i="1"/>
  <c r="BW22" i="1" l="1"/>
  <c r="BW32" i="1"/>
  <c r="BV40" i="1"/>
  <c r="BV42" i="1" s="1"/>
  <c r="BV51" i="1"/>
  <c r="BW13" i="1"/>
  <c r="BW33" i="1"/>
  <c r="BW49" i="1" s="1"/>
  <c r="BW12" i="1"/>
  <c r="BW18" i="1"/>
  <c r="BW16" i="1"/>
  <c r="BW17" i="1"/>
  <c r="BW14" i="1"/>
  <c r="BW19" i="1"/>
  <c r="BW15" i="1"/>
  <c r="BT47" i="1"/>
  <c r="BT50" i="1" s="1"/>
  <c r="BT52" i="1" s="1"/>
  <c r="BU44" i="1"/>
  <c r="BU45" i="1" s="1"/>
  <c r="BU46" i="1" s="1"/>
  <c r="BV20" i="1"/>
  <c r="BV36" i="1"/>
  <c r="BW35" i="1"/>
  <c r="BW39" i="1" s="1"/>
  <c r="BW41" i="1" s="1"/>
  <c r="BW34" i="1"/>
  <c r="BW38" i="1" s="1"/>
  <c r="BX7" i="1"/>
  <c r="BW5" i="1"/>
  <c r="BX22" i="1" l="1"/>
  <c r="BX32" i="1"/>
  <c r="BW40" i="1"/>
  <c r="BW42" i="1" s="1"/>
  <c r="BW51" i="1"/>
  <c r="BX13" i="1"/>
  <c r="BX12" i="1"/>
  <c r="BX33" i="1"/>
  <c r="BX49" i="1" s="1"/>
  <c r="BX14" i="1"/>
  <c r="BX18" i="1"/>
  <c r="BX16" i="1"/>
  <c r="BX17" i="1"/>
  <c r="BX19" i="1"/>
  <c r="BX15" i="1"/>
  <c r="BU47" i="1"/>
  <c r="BU50" i="1" s="1"/>
  <c r="BU52" i="1" s="1"/>
  <c r="BV44" i="1"/>
  <c r="BV45" i="1" s="1"/>
  <c r="BV46" i="1" s="1"/>
  <c r="BX34" i="1"/>
  <c r="BX38" i="1" s="1"/>
  <c r="BX35" i="1"/>
  <c r="BX39" i="1"/>
  <c r="BX41" i="1" s="1"/>
  <c r="BW36" i="1"/>
  <c r="BW20" i="1"/>
  <c r="BY7" i="1"/>
  <c r="BX5" i="1"/>
  <c r="BY22" i="1" l="1"/>
  <c r="BY32" i="1"/>
  <c r="BX40" i="1"/>
  <c r="BX42" i="1" s="1"/>
  <c r="BX51" i="1"/>
  <c r="BY12" i="1"/>
  <c r="BY33" i="1"/>
  <c r="BY49" i="1" s="1"/>
  <c r="BY13" i="1"/>
  <c r="BY17" i="1"/>
  <c r="BY18" i="1"/>
  <c r="BY16" i="1"/>
  <c r="BY14" i="1"/>
  <c r="BY19" i="1"/>
  <c r="BY15" i="1"/>
  <c r="BV47" i="1"/>
  <c r="BV50" i="1" s="1"/>
  <c r="BV52" i="1" s="1"/>
  <c r="BW44" i="1"/>
  <c r="BW45" i="1" s="1"/>
  <c r="BW46" i="1" s="1"/>
  <c r="BX36" i="1"/>
  <c r="BY34" i="1"/>
  <c r="BY38" i="1" s="1"/>
  <c r="BY35" i="1"/>
  <c r="BY39" i="1" s="1"/>
  <c r="BY41" i="1" s="1"/>
  <c r="BX20" i="1"/>
  <c r="BZ7" i="1"/>
  <c r="BY5" i="1"/>
  <c r="BY40" i="1" l="1"/>
  <c r="BY42" i="1"/>
  <c r="BZ22" i="1"/>
  <c r="BZ32" i="1"/>
  <c r="BZ12" i="1"/>
  <c r="BZ13" i="1"/>
  <c r="BZ33" i="1"/>
  <c r="BZ51" i="1" s="1"/>
  <c r="BZ14" i="1"/>
  <c r="BZ16" i="1"/>
  <c r="BZ17" i="1"/>
  <c r="BZ18" i="1"/>
  <c r="BZ19" i="1"/>
  <c r="BZ15" i="1"/>
  <c r="BY51" i="1"/>
  <c r="BW47" i="1"/>
  <c r="BW50" i="1" s="1"/>
  <c r="BW52" i="1" s="1"/>
  <c r="BX44" i="1"/>
  <c r="BX45" i="1" s="1"/>
  <c r="BX46" i="1" s="1"/>
  <c r="BY36" i="1"/>
  <c r="BZ34" i="1"/>
  <c r="BZ38" i="1" s="1"/>
  <c r="BZ35" i="1"/>
  <c r="BZ39" i="1"/>
  <c r="BZ41" i="1" s="1"/>
  <c r="BY20" i="1"/>
  <c r="CA7" i="1"/>
  <c r="BZ5" i="1"/>
  <c r="CA22" i="1" l="1"/>
  <c r="CA32" i="1"/>
  <c r="BZ40" i="1"/>
  <c r="BZ42" i="1" s="1"/>
  <c r="BZ49" i="1"/>
  <c r="CA33" i="1"/>
  <c r="CA51" i="1" s="1"/>
  <c r="CA12" i="1"/>
  <c r="CA13" i="1"/>
  <c r="CA16" i="1"/>
  <c r="CA14" i="1"/>
  <c r="CA18" i="1"/>
  <c r="CA19" i="1"/>
  <c r="CA17" i="1"/>
  <c r="CA15" i="1"/>
  <c r="BX47" i="1"/>
  <c r="BX50" i="1" s="1"/>
  <c r="BX52" i="1" s="1"/>
  <c r="BY44" i="1"/>
  <c r="BY45" i="1" s="1"/>
  <c r="BY46" i="1" s="1"/>
  <c r="BZ36" i="1"/>
  <c r="CA35" i="1"/>
  <c r="CA39" i="1" s="1"/>
  <c r="CA41" i="1" s="1"/>
  <c r="CA34" i="1"/>
  <c r="CA38" i="1" s="1"/>
  <c r="BZ20" i="1"/>
  <c r="CA5" i="1"/>
  <c r="CB7" i="1"/>
  <c r="CB22" i="1" l="1"/>
  <c r="CB32" i="1"/>
  <c r="CA40" i="1"/>
  <c r="CA42" i="1" s="1"/>
  <c r="CA49" i="1"/>
  <c r="CB33" i="1"/>
  <c r="CB51" i="1" s="1"/>
  <c r="CB13" i="1"/>
  <c r="CB12" i="1"/>
  <c r="CB14" i="1"/>
  <c r="CB17" i="1"/>
  <c r="CB16" i="1"/>
  <c r="CB19" i="1"/>
  <c r="CB18" i="1"/>
  <c r="CB15" i="1"/>
  <c r="BY47" i="1"/>
  <c r="BY50" i="1" s="1"/>
  <c r="BY52" i="1" s="1"/>
  <c r="BZ44" i="1"/>
  <c r="BZ45" i="1" s="1"/>
  <c r="BZ46" i="1" s="1"/>
  <c r="CA36" i="1"/>
  <c r="CB35" i="1"/>
  <c r="CB39" i="1" s="1"/>
  <c r="CB41" i="1" s="1"/>
  <c r="CB34" i="1"/>
  <c r="CB38" i="1" s="1"/>
  <c r="CA20" i="1"/>
  <c r="CB5" i="1"/>
  <c r="CC7" i="1"/>
  <c r="CC22" i="1" l="1"/>
  <c r="CC32" i="1"/>
  <c r="CB40" i="1"/>
  <c r="CB42" i="1" s="1"/>
  <c r="CB49" i="1"/>
  <c r="CC33" i="1"/>
  <c r="CC51" i="1" s="1"/>
  <c r="CC13" i="1"/>
  <c r="CC12" i="1"/>
  <c r="CC17" i="1"/>
  <c r="CC14" i="1"/>
  <c r="CC18" i="1"/>
  <c r="CC16" i="1"/>
  <c r="CC19" i="1"/>
  <c r="CC15" i="1"/>
  <c r="BZ47" i="1"/>
  <c r="BZ50" i="1" s="1"/>
  <c r="BZ52" i="1" s="1"/>
  <c r="CA44" i="1"/>
  <c r="CA45" i="1" s="1"/>
  <c r="CA46" i="1" s="1"/>
  <c r="CB36" i="1"/>
  <c r="CC35" i="1"/>
  <c r="CC39" i="1" s="1"/>
  <c r="CC41" i="1" s="1"/>
  <c r="CC34" i="1"/>
  <c r="CC38" i="1" s="1"/>
  <c r="CB20" i="1"/>
  <c r="CC5" i="1"/>
  <c r="CD7" i="1"/>
  <c r="CD22" i="1" l="1"/>
  <c r="CD32" i="1"/>
  <c r="CC40" i="1"/>
  <c r="CC42" i="1" s="1"/>
  <c r="CC49" i="1"/>
  <c r="CD13" i="1"/>
  <c r="CD12" i="1"/>
  <c r="CD33" i="1"/>
  <c r="CD49" i="1" s="1"/>
  <c r="CD17" i="1"/>
  <c r="CD14" i="1"/>
  <c r="CD16" i="1"/>
  <c r="CD19" i="1"/>
  <c r="CD18" i="1"/>
  <c r="CD15" i="1"/>
  <c r="CA47" i="1"/>
  <c r="CA50" i="1" s="1"/>
  <c r="CA52" i="1" s="1"/>
  <c r="CB44" i="1"/>
  <c r="CB45" i="1" s="1"/>
  <c r="CB46" i="1" s="1"/>
  <c r="CC36" i="1"/>
  <c r="CD35" i="1"/>
  <c r="CD39" i="1" s="1"/>
  <c r="CD41" i="1" s="1"/>
  <c r="CD34" i="1"/>
  <c r="CD38" i="1" s="1"/>
  <c r="CC20" i="1"/>
  <c r="CD5" i="1"/>
  <c r="CE7" i="1"/>
  <c r="CE22" i="1" l="1"/>
  <c r="CE32" i="1"/>
  <c r="CD40" i="1"/>
  <c r="CD42" i="1" s="1"/>
  <c r="CD51" i="1"/>
  <c r="CE13" i="1"/>
  <c r="CE33" i="1"/>
  <c r="CE49" i="1" s="1"/>
  <c r="CE12" i="1"/>
  <c r="CE19" i="1"/>
  <c r="CE16" i="1"/>
  <c r="CE17" i="1"/>
  <c r="CE14" i="1"/>
  <c r="CE18" i="1"/>
  <c r="CE15" i="1"/>
  <c r="CB47" i="1"/>
  <c r="CB50" i="1" s="1"/>
  <c r="CB52" i="1" s="1"/>
  <c r="CC44" i="1"/>
  <c r="CC45" i="1" s="1"/>
  <c r="CC46" i="1" s="1"/>
  <c r="CD36" i="1"/>
  <c r="CE35" i="1"/>
  <c r="CE39" i="1" s="1"/>
  <c r="CE41" i="1" s="1"/>
  <c r="CE34" i="1"/>
  <c r="CE38" i="1" s="1"/>
  <c r="CD20" i="1"/>
  <c r="CF7" i="1"/>
  <c r="CE5" i="1"/>
  <c r="CE40" i="1" l="1"/>
  <c r="CE42" i="1" s="1"/>
  <c r="CF22" i="1"/>
  <c r="CF32" i="1"/>
  <c r="CE51" i="1"/>
  <c r="CF13" i="1"/>
  <c r="CF12" i="1"/>
  <c r="CF33" i="1"/>
  <c r="CF49" i="1" s="1"/>
  <c r="CF17" i="1"/>
  <c r="CF14" i="1"/>
  <c r="CF18" i="1"/>
  <c r="CF16" i="1"/>
  <c r="CF19" i="1"/>
  <c r="CF15" i="1"/>
  <c r="CC47" i="1"/>
  <c r="CC50" i="1" s="1"/>
  <c r="CC52" i="1" s="1"/>
  <c r="CD44" i="1"/>
  <c r="CD45" i="1" s="1"/>
  <c r="CD46" i="1" s="1"/>
  <c r="CE36" i="1"/>
  <c r="CF34" i="1"/>
  <c r="CF38" i="1" s="1"/>
  <c r="CF35" i="1"/>
  <c r="CF39" i="1"/>
  <c r="CF41" i="1" s="1"/>
  <c r="CE20" i="1"/>
  <c r="CG7" i="1"/>
  <c r="CF5" i="1"/>
  <c r="CG22" i="1" l="1"/>
  <c r="CG32" i="1"/>
  <c r="CF40" i="1"/>
  <c r="CF42" i="1" s="1"/>
  <c r="CG12" i="1"/>
  <c r="CG33" i="1"/>
  <c r="CG49" i="1" s="1"/>
  <c r="CG13" i="1"/>
  <c r="CG19" i="1"/>
  <c r="CG18" i="1"/>
  <c r="CG17" i="1"/>
  <c r="CG16" i="1"/>
  <c r="CG14" i="1"/>
  <c r="CG15" i="1"/>
  <c r="CF51" i="1"/>
  <c r="CD47" i="1"/>
  <c r="CD50" i="1" s="1"/>
  <c r="CD52" i="1" s="1"/>
  <c r="CE44" i="1"/>
  <c r="CE45" i="1" s="1"/>
  <c r="CE46" i="1" s="1"/>
  <c r="CF36" i="1"/>
  <c r="CG34" i="1"/>
  <c r="CG38" i="1" s="1"/>
  <c r="CG35" i="1"/>
  <c r="CG39" i="1" s="1"/>
  <c r="CG41" i="1" s="1"/>
  <c r="CF20" i="1"/>
  <c r="CG5" i="1"/>
  <c r="CH7" i="1"/>
  <c r="CH22" i="1" l="1"/>
  <c r="CH32" i="1"/>
  <c r="CG40" i="1"/>
  <c r="CG42" i="1" s="1"/>
  <c r="CH12" i="1"/>
  <c r="CH13" i="1"/>
  <c r="CH33" i="1"/>
  <c r="CH51" i="1" s="1"/>
  <c r="CH17" i="1"/>
  <c r="CH16" i="1"/>
  <c r="CH14" i="1"/>
  <c r="CH18" i="1"/>
  <c r="CH19" i="1"/>
  <c r="CH15" i="1"/>
  <c r="CG51" i="1"/>
  <c r="CE47" i="1"/>
  <c r="CE50" i="1" s="1"/>
  <c r="CE52" i="1" s="1"/>
  <c r="CF44" i="1"/>
  <c r="CF45" i="1" s="1"/>
  <c r="CF46" i="1" s="1"/>
  <c r="CG36" i="1"/>
  <c r="CH35" i="1"/>
  <c r="CH39" i="1" s="1"/>
  <c r="CH41" i="1" s="1"/>
  <c r="CH34" i="1"/>
  <c r="CH38" i="1" s="1"/>
  <c r="CG20" i="1"/>
  <c r="CH5" i="1"/>
  <c r="CI7" i="1"/>
  <c r="CI22" i="1" l="1"/>
  <c r="CI32" i="1"/>
  <c r="CI33" i="1" s="1"/>
  <c r="CI49" i="1" s="1"/>
  <c r="CH40" i="1"/>
  <c r="CH42" i="1" s="1"/>
  <c r="CI13" i="1"/>
  <c r="CI12" i="1"/>
  <c r="CI16" i="1"/>
  <c r="CI18" i="1"/>
  <c r="CI19" i="1"/>
  <c r="CI14" i="1"/>
  <c r="CI17" i="1"/>
  <c r="CI15" i="1"/>
  <c r="CH49" i="1"/>
  <c r="CF47" i="1"/>
  <c r="CF50" i="1" s="1"/>
  <c r="CF52" i="1" s="1"/>
  <c r="CG44" i="1"/>
  <c r="CG45" i="1" s="1"/>
  <c r="CG46" i="1" s="1"/>
  <c r="CH36" i="1"/>
  <c r="CI35" i="1"/>
  <c r="CI39" i="1" s="1"/>
  <c r="CI41" i="1" s="1"/>
  <c r="CI34" i="1"/>
  <c r="CI38" i="1" s="1"/>
  <c r="CH20" i="1"/>
  <c r="CI5" i="1"/>
  <c r="CJ7" i="1"/>
  <c r="CJ22" i="1" l="1"/>
  <c r="CJ32" i="1"/>
  <c r="CI40" i="1"/>
  <c r="CI42" i="1" s="1"/>
  <c r="CI51" i="1"/>
  <c r="CJ33" i="1"/>
  <c r="CJ51" i="1" s="1"/>
  <c r="CJ13" i="1"/>
  <c r="CJ12" i="1"/>
  <c r="CJ16" i="1"/>
  <c r="CJ18" i="1"/>
  <c r="CJ14" i="1"/>
  <c r="CJ17" i="1"/>
  <c r="CJ19" i="1"/>
  <c r="CJ15" i="1"/>
  <c r="CG47" i="1"/>
  <c r="CG50" i="1" s="1"/>
  <c r="CG52" i="1" s="1"/>
  <c r="CH44" i="1"/>
  <c r="CH45" i="1" s="1"/>
  <c r="CH46" i="1" s="1"/>
  <c r="CI36" i="1"/>
  <c r="CJ35" i="1"/>
  <c r="CJ39" i="1" s="1"/>
  <c r="CJ41" i="1" s="1"/>
  <c r="CJ34" i="1"/>
  <c r="CJ38" i="1" s="1"/>
  <c r="CI20" i="1"/>
  <c r="CJ5" i="1"/>
  <c r="CK7" i="1"/>
  <c r="CK22" i="1" l="1"/>
  <c r="CK32" i="1"/>
  <c r="CJ40" i="1"/>
  <c r="CJ42" i="1" s="1"/>
  <c r="CJ49" i="1"/>
  <c r="CK33" i="1"/>
  <c r="CK51" i="1" s="1"/>
  <c r="CK13" i="1"/>
  <c r="CK12" i="1"/>
  <c r="CK16" i="1"/>
  <c r="CK14" i="1"/>
  <c r="CK17" i="1"/>
  <c r="CK19" i="1"/>
  <c r="CK18" i="1"/>
  <c r="CK15" i="1"/>
  <c r="CH47" i="1"/>
  <c r="CH50" i="1" s="1"/>
  <c r="CH52" i="1" s="1"/>
  <c r="CI44" i="1"/>
  <c r="CI45" i="1" s="1"/>
  <c r="CI46" i="1" s="1"/>
  <c r="CJ36" i="1"/>
  <c r="CK35" i="1"/>
  <c r="CK39" i="1" s="1"/>
  <c r="CK41" i="1" s="1"/>
  <c r="CK34" i="1"/>
  <c r="CK38" i="1" s="1"/>
  <c r="CJ20" i="1"/>
  <c r="CK5" i="1"/>
  <c r="CL7" i="1"/>
  <c r="CL22" i="1" l="1"/>
  <c r="CL32" i="1"/>
  <c r="CK40" i="1"/>
  <c r="CK42" i="1" s="1"/>
  <c r="CK49" i="1"/>
  <c r="CL13" i="1"/>
  <c r="CL12" i="1"/>
  <c r="CL33" i="1"/>
  <c r="CL51" i="1" s="1"/>
  <c r="CL14" i="1"/>
  <c r="CL18" i="1"/>
  <c r="CL19" i="1"/>
  <c r="CL17" i="1"/>
  <c r="CL16" i="1"/>
  <c r="CL15" i="1"/>
  <c r="CI47" i="1"/>
  <c r="CI50" i="1" s="1"/>
  <c r="CI52" i="1" s="1"/>
  <c r="CJ44" i="1"/>
  <c r="CJ45" i="1" s="1"/>
  <c r="CJ46" i="1" s="1"/>
  <c r="CK36" i="1"/>
  <c r="CL35" i="1"/>
  <c r="CL39" i="1" s="1"/>
  <c r="CL41" i="1" s="1"/>
  <c r="CL34" i="1"/>
  <c r="CL38" i="1" s="1"/>
  <c r="CK20" i="1"/>
  <c r="CL5" i="1"/>
  <c r="CM7" i="1"/>
  <c r="CM22" i="1" l="1"/>
  <c r="CM32" i="1"/>
  <c r="CL40" i="1"/>
  <c r="CL42" i="1" s="1"/>
  <c r="CL49" i="1"/>
  <c r="CM13" i="1"/>
  <c r="CM33" i="1"/>
  <c r="CM49" i="1" s="1"/>
  <c r="CM12" i="1"/>
  <c r="CM16" i="1"/>
  <c r="CM14" i="1"/>
  <c r="CM17" i="1"/>
  <c r="CM19" i="1"/>
  <c r="CM18" i="1"/>
  <c r="CM15" i="1"/>
  <c r="CJ47" i="1"/>
  <c r="CJ50" i="1" s="1"/>
  <c r="CJ52" i="1" s="1"/>
  <c r="CK44" i="1"/>
  <c r="CK45" i="1" s="1"/>
  <c r="CK46" i="1" s="1"/>
  <c r="CL36" i="1"/>
  <c r="CM35" i="1"/>
  <c r="CM39" i="1" s="1"/>
  <c r="CM41" i="1" s="1"/>
  <c r="CM34" i="1"/>
  <c r="CM38" i="1" s="1"/>
  <c r="CL20" i="1"/>
  <c r="CN7" i="1"/>
  <c r="CM5" i="1"/>
  <c r="CM40" i="1" l="1"/>
  <c r="CM42" i="1"/>
  <c r="CN22" i="1"/>
  <c r="CN32" i="1"/>
  <c r="CN13" i="1"/>
  <c r="CN12" i="1"/>
  <c r="CN33" i="1"/>
  <c r="CN49" i="1" s="1"/>
  <c r="CN16" i="1"/>
  <c r="CN14" i="1"/>
  <c r="CN18" i="1"/>
  <c r="CN19" i="1"/>
  <c r="CN17" i="1"/>
  <c r="CN15" i="1"/>
  <c r="CM51" i="1"/>
  <c r="CK47" i="1"/>
  <c r="CK50" i="1" s="1"/>
  <c r="CK52" i="1" s="1"/>
  <c r="CL44" i="1"/>
  <c r="CL45" i="1" s="1"/>
  <c r="CL46" i="1" s="1"/>
  <c r="CM36" i="1"/>
  <c r="CN34" i="1"/>
  <c r="CN38" i="1" s="1"/>
  <c r="CN35" i="1"/>
  <c r="CN39" i="1" s="1"/>
  <c r="CN41" i="1" s="1"/>
  <c r="CM20" i="1"/>
  <c r="CO7" i="1"/>
  <c r="CN5" i="1"/>
  <c r="CN40" i="1" l="1"/>
  <c r="CN42" i="1"/>
  <c r="CO22" i="1"/>
  <c r="CO32" i="1"/>
  <c r="CO12" i="1"/>
  <c r="CO33" i="1"/>
  <c r="CO49" i="1" s="1"/>
  <c r="CO13" i="1"/>
  <c r="CO16" i="1"/>
  <c r="CO18" i="1"/>
  <c r="CO19" i="1"/>
  <c r="CO17" i="1"/>
  <c r="CO14" i="1"/>
  <c r="CO15" i="1"/>
  <c r="CN51" i="1"/>
  <c r="CL47" i="1"/>
  <c r="CL50" i="1" s="1"/>
  <c r="CL52" i="1" s="1"/>
  <c r="CM44" i="1"/>
  <c r="CM45" i="1" s="1"/>
  <c r="CM46" i="1" s="1"/>
  <c r="CN36" i="1"/>
  <c r="CO34" i="1"/>
  <c r="CO38" i="1" s="1"/>
  <c r="CO35" i="1"/>
  <c r="CO39" i="1" s="1"/>
  <c r="CO41" i="1" s="1"/>
  <c r="CN20" i="1"/>
  <c r="CO5" i="1"/>
  <c r="CP7" i="1"/>
  <c r="CP22" i="1" l="1"/>
  <c r="CP32" i="1"/>
  <c r="CO40" i="1"/>
  <c r="CO42" i="1" s="1"/>
  <c r="CO51" i="1"/>
  <c r="CP12" i="1"/>
  <c r="CP13" i="1"/>
  <c r="CP33" i="1"/>
  <c r="CP51" i="1" s="1"/>
  <c r="CP18" i="1"/>
  <c r="CP19" i="1"/>
  <c r="CP14" i="1"/>
  <c r="CP17" i="1"/>
  <c r="CP16" i="1"/>
  <c r="CP15" i="1"/>
  <c r="CM47" i="1"/>
  <c r="CM50" i="1" s="1"/>
  <c r="CM52" i="1" s="1"/>
  <c r="CN44" i="1"/>
  <c r="CN45" i="1" s="1"/>
  <c r="CN46" i="1" s="1"/>
  <c r="CO20" i="1"/>
  <c r="CO36" i="1"/>
  <c r="CP34" i="1"/>
  <c r="CP38" i="1" s="1"/>
  <c r="CP35" i="1"/>
  <c r="CP39" i="1" s="1"/>
  <c r="CP41" i="1" s="1"/>
  <c r="CQ7" i="1"/>
  <c r="CP5" i="1"/>
  <c r="CQ22" i="1" l="1"/>
  <c r="CQ32" i="1"/>
  <c r="CP40" i="1"/>
  <c r="CP42" i="1" s="1"/>
  <c r="CP49" i="1"/>
  <c r="CQ33" i="1"/>
  <c r="CQ51" i="1" s="1"/>
  <c r="CQ13" i="1"/>
  <c r="CQ12" i="1"/>
  <c r="CQ17" i="1"/>
  <c r="CQ18" i="1"/>
  <c r="CQ19" i="1"/>
  <c r="CQ16" i="1"/>
  <c r="CQ14" i="1"/>
  <c r="CQ15" i="1"/>
  <c r="CN47" i="1"/>
  <c r="CN50" i="1" s="1"/>
  <c r="CN52" i="1" s="1"/>
  <c r="CO44" i="1"/>
  <c r="CO45" i="1" s="1"/>
  <c r="CO46" i="1" s="1"/>
  <c r="CP36" i="1"/>
  <c r="CQ35" i="1"/>
  <c r="CQ39" i="1" s="1"/>
  <c r="CQ41" i="1" s="1"/>
  <c r="CQ34" i="1"/>
  <c r="CQ38" i="1" s="1"/>
  <c r="CP20" i="1"/>
  <c r="CQ5" i="1"/>
  <c r="CR7" i="1"/>
  <c r="CR32" i="1" s="1"/>
  <c r="CQ40" i="1" l="1"/>
  <c r="CQ42" i="1" s="1"/>
  <c r="CR22" i="1"/>
  <c r="C57" i="1"/>
  <c r="CQ49" i="1"/>
  <c r="CR33" i="1"/>
  <c r="CR51" i="1" s="1"/>
  <c r="CR13" i="1"/>
  <c r="F13" i="1" s="1"/>
  <c r="CR12" i="1"/>
  <c r="F12" i="1" s="1"/>
  <c r="CR19" i="1"/>
  <c r="F19" i="1" s="1"/>
  <c r="CR16" i="1"/>
  <c r="F16" i="1" s="1"/>
  <c r="CR14" i="1"/>
  <c r="F14" i="1" s="1"/>
  <c r="CR18" i="1"/>
  <c r="F18" i="1" s="1"/>
  <c r="CR17" i="1"/>
  <c r="F17" i="1" s="1"/>
  <c r="CR15" i="1"/>
  <c r="F15" i="1" s="1"/>
  <c r="CO47" i="1"/>
  <c r="CO50" i="1" s="1"/>
  <c r="CO52" i="1" s="1"/>
  <c r="CP44" i="1"/>
  <c r="CP45" i="1" s="1"/>
  <c r="CP46" i="1" s="1"/>
  <c r="CQ36" i="1"/>
  <c r="CR35" i="1"/>
  <c r="CR39" i="1" s="1"/>
  <c r="CR41" i="1" s="1"/>
  <c r="CR34" i="1"/>
  <c r="CR38" i="1" s="1"/>
  <c r="CQ20" i="1"/>
  <c r="CR5" i="1"/>
  <c r="CR40" i="1" l="1"/>
  <c r="CR42" i="1" s="1"/>
  <c r="CR49" i="1"/>
  <c r="CP47" i="1"/>
  <c r="CP50" i="1" s="1"/>
  <c r="CP52" i="1" s="1"/>
  <c r="CQ44" i="1"/>
  <c r="CQ45" i="1" s="1"/>
  <c r="CQ46" i="1" s="1"/>
  <c r="CR36" i="1"/>
  <c r="CR20" i="1"/>
  <c r="F20" i="1" l="1"/>
  <c r="CQ47" i="1"/>
  <c r="CQ50" i="1" s="1"/>
  <c r="CQ52" i="1" s="1"/>
  <c r="CR44" i="1"/>
  <c r="CR45" i="1" s="1"/>
  <c r="CR46" i="1" s="1"/>
  <c r="CR47" i="1" l="1"/>
  <c r="CR50" i="1" s="1"/>
  <c r="CR52" i="1" l="1"/>
  <c r="C59" i="1"/>
  <c r="C60" i="1" s="1"/>
  <c r="C61" i="1" l="1"/>
  <c r="C62" i="1"/>
  <c r="CL57" i="1" l="1"/>
  <c r="CD57" i="1"/>
  <c r="BV57" i="1"/>
  <c r="BN57" i="1"/>
  <c r="BF57" i="1"/>
  <c r="AX57" i="1"/>
  <c r="AP57" i="1"/>
  <c r="AH57" i="1"/>
  <c r="Z57" i="1"/>
  <c r="R57" i="1"/>
  <c r="J57" i="1"/>
  <c r="CB57" i="1"/>
  <c r="BL57" i="1"/>
  <c r="AV57" i="1"/>
  <c r="AF57" i="1"/>
  <c r="P57" i="1"/>
  <c r="CQ57" i="1"/>
  <c r="BS57" i="1"/>
  <c r="AU57" i="1"/>
  <c r="W57" i="1"/>
  <c r="G57" i="1"/>
  <c r="CG57" i="1"/>
  <c r="BI57" i="1"/>
  <c r="AK57" i="1"/>
  <c r="CN57" i="1"/>
  <c r="CF57" i="1"/>
  <c r="BH57" i="1"/>
  <c r="AZ57" i="1"/>
  <c r="AB57" i="1"/>
  <c r="CE57" i="1"/>
  <c r="AY57" i="1"/>
  <c r="K57" i="1"/>
  <c r="CK57" i="1"/>
  <c r="CC57" i="1"/>
  <c r="BU57" i="1"/>
  <c r="BM57" i="1"/>
  <c r="BE57" i="1"/>
  <c r="AW57" i="1"/>
  <c r="AO57" i="1"/>
  <c r="AG57" i="1"/>
  <c r="Y57" i="1"/>
  <c r="Q57" i="1"/>
  <c r="I57" i="1"/>
  <c r="H57" i="1"/>
  <c r="CA57" i="1"/>
  <c r="CR57" i="1"/>
  <c r="CJ57" i="1"/>
  <c r="BT57" i="1"/>
  <c r="BD57" i="1"/>
  <c r="AN57" i="1"/>
  <c r="X57" i="1"/>
  <c r="X65" i="1" s="1"/>
  <c r="BK57" i="1"/>
  <c r="AE57" i="1"/>
  <c r="CP57" i="1"/>
  <c r="BZ57" i="1"/>
  <c r="BJ57" i="1"/>
  <c r="AT57" i="1"/>
  <c r="AD57" i="1"/>
  <c r="BY57" i="1"/>
  <c r="BA57" i="1"/>
  <c r="U57" i="1"/>
  <c r="BX57" i="1"/>
  <c r="AR57" i="1"/>
  <c r="T57" i="1"/>
  <c r="BO57" i="1"/>
  <c r="AI57" i="1"/>
  <c r="CI57" i="1"/>
  <c r="BC57" i="1"/>
  <c r="AM57" i="1"/>
  <c r="O57" i="1"/>
  <c r="CH57" i="1"/>
  <c r="BR57" i="1"/>
  <c r="BB57" i="1"/>
  <c r="AL57" i="1"/>
  <c r="N57" i="1"/>
  <c r="CO57" i="1"/>
  <c r="BQ57" i="1"/>
  <c r="AS57" i="1"/>
  <c r="M57" i="1"/>
  <c r="BW57" i="1"/>
  <c r="AQ57" i="1"/>
  <c r="V57" i="1"/>
  <c r="AC57" i="1"/>
  <c r="BP57" i="1"/>
  <c r="AJ57" i="1"/>
  <c r="CM57" i="1"/>
  <c r="AA57" i="1"/>
  <c r="L57" i="1"/>
  <c r="BG57" i="1"/>
  <c r="S57" i="1"/>
  <c r="L65" i="1" l="1"/>
  <c r="BJ65" i="1"/>
  <c r="AH65" i="1"/>
  <c r="AR65" i="1"/>
  <c r="AY65" i="1"/>
  <c r="AW65" i="1"/>
  <c r="BW65" i="1"/>
  <c r="BT65" i="1"/>
  <c r="AK65" i="1"/>
  <c r="CH65" i="1"/>
  <c r="AF65" i="1"/>
  <c r="CM65" i="1"/>
  <c r="O65" i="1"/>
  <c r="CR65" i="1"/>
  <c r="AV65" i="1"/>
  <c r="AM65" i="1"/>
  <c r="CA65" i="1"/>
  <c r="AB65" i="1"/>
  <c r="BL65" i="1"/>
  <c r="CO65" i="1"/>
  <c r="BA65" i="1"/>
  <c r="BM65" i="1"/>
  <c r="W65" i="1"/>
  <c r="BN65" i="1"/>
  <c r="N65" i="1"/>
  <c r="BU65" i="1"/>
  <c r="J65" i="1"/>
  <c r="AI65" i="1"/>
  <c r="BS65" i="1"/>
  <c r="BR65" i="1"/>
  <c r="T65" i="1"/>
  <c r="AG65" i="1"/>
  <c r="K65" i="1"/>
  <c r="P65" i="1"/>
  <c r="AA65" i="1"/>
  <c r="M65" i="1"/>
  <c r="BZ65" i="1"/>
  <c r="CJ65" i="1"/>
  <c r="AO65" i="1"/>
  <c r="BI65" i="1"/>
  <c r="AP65" i="1"/>
  <c r="AS65" i="1"/>
  <c r="BX65" i="1"/>
  <c r="CP65" i="1"/>
  <c r="CE65" i="1"/>
  <c r="CG65" i="1"/>
  <c r="AX65" i="1"/>
  <c r="AJ65" i="1"/>
  <c r="BQ65" i="1"/>
  <c r="U65" i="1"/>
  <c r="AE65" i="1"/>
  <c r="BE65" i="1"/>
  <c r="G65" i="1"/>
  <c r="BF65" i="1"/>
  <c r="BP65" i="1"/>
  <c r="BC65" i="1"/>
  <c r="BK65" i="1"/>
  <c r="H65" i="1"/>
  <c r="AZ65" i="1"/>
  <c r="CB65" i="1"/>
  <c r="AC65" i="1"/>
  <c r="CI65" i="1"/>
  <c r="BY65" i="1"/>
  <c r="I65" i="1"/>
  <c r="BH65" i="1"/>
  <c r="AU65" i="1"/>
  <c r="BV65" i="1"/>
  <c r="S65" i="1"/>
  <c r="V65" i="1"/>
  <c r="AL65" i="1"/>
  <c r="AD65" i="1"/>
  <c r="AN65" i="1"/>
  <c r="Q65" i="1"/>
  <c r="CC65" i="1"/>
  <c r="CF65" i="1"/>
  <c r="R65" i="1"/>
  <c r="CD65" i="1"/>
  <c r="BG65" i="1"/>
  <c r="AQ65" i="1"/>
  <c r="BB65" i="1"/>
  <c r="BO65" i="1"/>
  <c r="AT65" i="1"/>
  <c r="BD65" i="1"/>
  <c r="Y65" i="1"/>
  <c r="CK65" i="1"/>
  <c r="CN65" i="1"/>
  <c r="CQ65" i="1"/>
  <c r="Z65" i="1"/>
  <c r="CL65" i="1"/>
  <c r="C69" i="1" l="1"/>
  <c r="C70" i="1"/>
  <c r="C67" i="1" s="1"/>
  <c r="C66" i="1"/>
  <c r="C71" i="1" l="1"/>
  <c r="AE53" i="1" l="1"/>
  <c r="AE54" i="1" s="1"/>
  <c r="AF53" i="1"/>
  <c r="AF54" i="1"/>
  <c r="AG53" i="1" l="1"/>
  <c r="AG54" i="1"/>
  <c r="C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C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26" i="1"/>
  <c r="D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27" i="1"/>
  <c r="D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28" i="1"/>
  <c r="D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74" i="1"/>
  <c r="C75" i="1"/>
  <c r="C77" i="1"/>
  <c r="C78" i="1"/>
  <c r="C79" i="1"/>
  <c r="D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D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D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108" i="1"/>
  <c r="C109" i="1"/>
  <c r="C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115" i="1"/>
  <c r="C116" i="1"/>
  <c r="C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O119" i="1"/>
  <c r="CP119" i="1"/>
  <c r="CQ119" i="1"/>
  <c r="CR119" i="1"/>
</calcChain>
</file>

<file path=xl/sharedStrings.xml><?xml version="1.0" encoding="utf-8"?>
<sst xmlns="http://schemas.openxmlformats.org/spreadsheetml/2006/main" count="128" uniqueCount="109">
  <si>
    <t>Cash Flows</t>
  </si>
  <si>
    <t>ASSUMPTIONS</t>
  </si>
  <si>
    <t>NRA</t>
  </si>
  <si>
    <t>Land</t>
  </si>
  <si>
    <t>Financing Costs</t>
  </si>
  <si>
    <t>Hard Costs</t>
  </si>
  <si>
    <t>Soft Costs</t>
  </si>
  <si>
    <t>Amount</t>
  </si>
  <si>
    <t>Start</t>
  </si>
  <si>
    <t>End</t>
  </si>
  <si>
    <t>TI 1</t>
  </si>
  <si>
    <t>TI 2</t>
  </si>
  <si>
    <t>LCs 1</t>
  </si>
  <si>
    <t>LCs 2</t>
  </si>
  <si>
    <t>Error Check</t>
  </si>
  <si>
    <t>Link to this exercise</t>
  </si>
  <si>
    <t>Rental Income</t>
  </si>
  <si>
    <t>Tenant #1</t>
  </si>
  <si>
    <t>Tenant #2</t>
  </si>
  <si>
    <t>Start Month</t>
  </si>
  <si>
    <t>Ann. Inc. %</t>
  </si>
  <si>
    <t>SF</t>
  </si>
  <si>
    <t>Analysis Month</t>
  </si>
  <si>
    <t>Analysis Year</t>
  </si>
  <si>
    <t>Operation Year</t>
  </si>
  <si>
    <t>Other Income</t>
  </si>
  <si>
    <t>Occupancy</t>
  </si>
  <si>
    <t>Expense Recovery</t>
  </si>
  <si>
    <t>General Vacancy</t>
  </si>
  <si>
    <t>Effective Gross Income</t>
  </si>
  <si>
    <t>Operating Expenses</t>
  </si>
  <si>
    <t>Ann. Start Rent</t>
  </si>
  <si>
    <t>Ann. Start Amt</t>
  </si>
  <si>
    <t>Total Rental Income</t>
  </si>
  <si>
    <t>Net Operating Income</t>
  </si>
  <si>
    <t>Free Rent #1</t>
  </si>
  <si>
    <t>Capital Reserves</t>
  </si>
  <si>
    <t>Operation Month</t>
  </si>
  <si>
    <t>Potential Gross Income</t>
  </si>
  <si>
    <t>Cash Flow from Operations</t>
  </si>
  <si>
    <t>REPE MODELING EXERCISE</t>
  </si>
  <si>
    <t>OPERATIONS</t>
  </si>
  <si>
    <t>DEVELOPMENT</t>
  </si>
  <si>
    <t>Total Project Costs</t>
  </si>
  <si>
    <t>LTC</t>
  </si>
  <si>
    <t>Const. Interest</t>
  </si>
  <si>
    <t>SOURCES AND USES</t>
  </si>
  <si>
    <t>Equity</t>
  </si>
  <si>
    <t>Total Sources</t>
  </si>
  <si>
    <t>Loan</t>
  </si>
  <si>
    <t>Loan Balance</t>
  </si>
  <si>
    <t>Breakeven</t>
  </si>
  <si>
    <t>Ann. Rate</t>
  </si>
  <si>
    <t>Debt Service (Interest-Only)</t>
  </si>
  <si>
    <t>Cash Flow after Financing</t>
  </si>
  <si>
    <t>TERMINAL VALUE</t>
  </si>
  <si>
    <t>Terminal Month</t>
  </si>
  <si>
    <t>Terminal Cap Rate</t>
  </si>
  <si>
    <t>Terminal NOI</t>
  </si>
  <si>
    <t>Gross Terminal Value</t>
  </si>
  <si>
    <t>Selling Costs</t>
  </si>
  <si>
    <t>Net Terminal Value</t>
  </si>
  <si>
    <t>Loan Payoff</t>
  </si>
  <si>
    <t>Net Proceeds from Sale</t>
  </si>
  <si>
    <t>Unlevered Cash Flow</t>
  </si>
  <si>
    <t>Unlevered IRR</t>
  </si>
  <si>
    <t>Net Profit</t>
  </si>
  <si>
    <t>Analysis Date</t>
  </si>
  <si>
    <t>Analysis Start</t>
  </si>
  <si>
    <t xml:space="preserve">Unlevered EMx </t>
  </si>
  <si>
    <t>Contributions</t>
  </si>
  <si>
    <t>Distributions</t>
  </si>
  <si>
    <t>PROPERTY-LEVEL CASH FLOW</t>
  </si>
  <si>
    <t>Levered Cash Flow</t>
  </si>
  <si>
    <t>Levered IRR</t>
  </si>
  <si>
    <t xml:space="preserve">Levered EMx </t>
  </si>
  <si>
    <t>Tenant #1 Lease Year</t>
  </si>
  <si>
    <t>Tenant #2 Lease Year</t>
  </si>
  <si>
    <t>PARTNERSHIP-LEVEL CASH FLOWS</t>
  </si>
  <si>
    <t>Total Distributions</t>
  </si>
  <si>
    <t>Equity Share</t>
  </si>
  <si>
    <t>LP Contributions</t>
  </si>
  <si>
    <t>GP Contributions</t>
  </si>
  <si>
    <t>% Share</t>
  </si>
  <si>
    <t>Preferred Return + Return of Capital</t>
  </si>
  <si>
    <t>LP Required Return</t>
  </si>
  <si>
    <t>LP Distribution</t>
  </si>
  <si>
    <t>GP Distribution</t>
  </si>
  <si>
    <t>LP Capital Account (Beginning Balance</t>
  </si>
  <si>
    <t>LP Distributions</t>
  </si>
  <si>
    <t>LP Capital Account (Ending Balance)</t>
  </si>
  <si>
    <t xml:space="preserve">LP Cash Flow </t>
  </si>
  <si>
    <t>Promoted Interest</t>
  </si>
  <si>
    <t>GP Distributions</t>
  </si>
  <si>
    <t>GP Cash Flow</t>
  </si>
  <si>
    <t>IRR</t>
  </si>
  <si>
    <t>Remaining Distributable Cash Flow</t>
  </si>
  <si>
    <t>LP Cash Flow</t>
  </si>
  <si>
    <t>LP Net Cash Flow</t>
  </si>
  <si>
    <t>LP IRR</t>
  </si>
  <si>
    <t xml:space="preserve">LP EMx </t>
  </si>
  <si>
    <t>GP Net Cash Flow</t>
  </si>
  <si>
    <t>GP IRR</t>
  </si>
  <si>
    <t xml:space="preserve">GP EMx </t>
  </si>
  <si>
    <t>ERROR CHECK</t>
  </si>
  <si>
    <t>Operation Begin</t>
  </si>
  <si>
    <t xml:space="preserve"> </t>
  </si>
  <si>
    <t>Total before Carry</t>
  </si>
  <si>
    <t>Operating Shortfall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</si>
</sst>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164" formatCode="&quot;Month&quot;\ 0"/>
    <numFmt numFmtId="165" formatCode="&quot;Year&quot;\ 0"/>
    <numFmt numFmtId="166" formatCode="#,##0\ &quot;SF&quot;"/>
    <numFmt numFmtId="167" formatCode="0.0%"/>
    <numFmt numFmtId="168" formatCode="&quot;Start Mo.:&quot;\ 0"/>
    <numFmt numFmtId="169" formatCode="&quot;End Mo.:&quot;\ 0"/>
    <numFmt numFmtId="170" formatCode="0.00&quot;X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right"/>
    </xf>
    <xf numFmtId="166" fontId="0" fillId="0" borderId="0" xfId="0" applyNumberFormat="1"/>
    <xf numFmtId="166" fontId="3" fillId="0" borderId="0" xfId="0" applyNumberFormat="1" applyFont="1"/>
    <xf numFmtId="0" fontId="4" fillId="0" borderId="0" xfId="0" applyFont="1" applyAlignment="1">
      <alignment horizontal="right"/>
    </xf>
    <xf numFmtId="3" fontId="5" fillId="0" borderId="0" xfId="0" applyNumberFormat="1" applyFont="1"/>
    <xf numFmtId="0" fontId="6" fillId="0" borderId="0" xfId="1"/>
    <xf numFmtId="0" fontId="3" fillId="0" borderId="0" xfId="0" applyFont="1"/>
    <xf numFmtId="9" fontId="3" fillId="0" borderId="0" xfId="0" applyNumberFormat="1" applyFont="1"/>
    <xf numFmtId="167" fontId="3" fillId="0" borderId="0" xfId="0" applyNumberFormat="1" applyFont="1"/>
    <xf numFmtId="6" fontId="3" fillId="0" borderId="0" xfId="0" applyNumberFormat="1" applyFont="1"/>
    <xf numFmtId="6" fontId="0" fillId="0" borderId="0" xfId="0" applyNumberFormat="1"/>
    <xf numFmtId="167" fontId="0" fillId="0" borderId="0" xfId="0" applyNumberFormat="1"/>
    <xf numFmtId="9" fontId="0" fillId="0" borderId="0" xfId="0" applyNumberFormat="1"/>
    <xf numFmtId="0" fontId="0" fillId="0" borderId="0" xfId="0" applyAlignment="1">
      <alignment horizontal="left" indent="1"/>
    </xf>
    <xf numFmtId="6" fontId="5" fillId="0" borderId="0" xfId="0" applyNumberFormat="1" applyFont="1"/>
    <xf numFmtId="3" fontId="1" fillId="0" borderId="0" xfId="0" applyNumberFormat="1" applyFont="1"/>
    <xf numFmtId="3" fontId="0" fillId="0" borderId="0" xfId="0" applyNumberFormat="1" applyFont="1"/>
    <xf numFmtId="168" fontId="3" fillId="0" borderId="0" xfId="0" applyNumberFormat="1" applyFont="1"/>
    <xf numFmtId="169" fontId="3" fillId="0" borderId="0" xfId="0" applyNumberFormat="1" applyFont="1"/>
    <xf numFmtId="0" fontId="5" fillId="0" borderId="0" xfId="0" applyFont="1"/>
    <xf numFmtId="6" fontId="1" fillId="0" borderId="0" xfId="0" applyNumberFormat="1" applyFont="1"/>
    <xf numFmtId="0" fontId="7" fillId="0" borderId="0" xfId="0" applyFont="1"/>
    <xf numFmtId="0" fontId="0" fillId="0" borderId="0" xfId="0" applyFont="1"/>
    <xf numFmtId="0" fontId="0" fillId="0" borderId="0" xfId="0" applyFont="1" applyAlignment="1">
      <alignment horizontal="left" indent="1"/>
    </xf>
    <xf numFmtId="6" fontId="0" fillId="0" borderId="0" xfId="0" applyNumberFormat="1" applyFont="1"/>
    <xf numFmtId="6" fontId="8" fillId="0" borderId="0" xfId="0" applyNumberFormat="1" applyFont="1"/>
    <xf numFmtId="167" fontId="0" fillId="0" borderId="0" xfId="0" applyNumberFormat="1" applyFont="1"/>
    <xf numFmtId="0" fontId="0" fillId="0" borderId="0" xfId="0" applyFont="1" applyAlignment="1">
      <alignment horizontal="right"/>
    </xf>
    <xf numFmtId="6" fontId="9" fillId="0" borderId="0" xfId="0" applyNumberFormat="1" applyFont="1"/>
    <xf numFmtId="3" fontId="9" fillId="0" borderId="0" xfId="0" applyNumberFormat="1" applyFont="1"/>
    <xf numFmtId="3" fontId="5" fillId="0" borderId="0" xfId="0" applyNumberFormat="1" applyFont="1" applyFill="1"/>
    <xf numFmtId="167" fontId="5" fillId="0" borderId="0" xfId="0" applyNumberFormat="1" applyFont="1"/>
    <xf numFmtId="164" fontId="0" fillId="0" borderId="0" xfId="0" applyNumberFormat="1" applyFont="1"/>
    <xf numFmtId="10" fontId="3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15" fontId="3" fillId="0" borderId="0" xfId="0" applyNumberFormat="1" applyFont="1"/>
    <xf numFmtId="15" fontId="9" fillId="0" borderId="0" xfId="0" applyNumberFormat="1" applyFont="1"/>
    <xf numFmtId="15" fontId="0" fillId="0" borderId="0" xfId="0" applyNumberFormat="1"/>
    <xf numFmtId="10" fontId="0" fillId="0" borderId="0" xfId="0" applyNumberFormat="1" applyFont="1"/>
    <xf numFmtId="170" fontId="0" fillId="0" borderId="0" xfId="0" applyNumberFormat="1" applyFont="1"/>
    <xf numFmtId="0" fontId="1" fillId="0" borderId="0" xfId="0" applyFont="1" applyAlignment="1">
      <alignment horizontal="left"/>
    </xf>
    <xf numFmtId="3" fontId="0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9" fillId="0" borderId="0" xfId="0" applyNumberFormat="1" applyFont="1"/>
    <xf numFmtId="0" fontId="11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3" fontId="11" fillId="2" borderId="0" xfId="0" applyNumberFormat="1" applyFont="1" applyFill="1"/>
    <xf numFmtId="0" fontId="12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llstreetoasis.com/forums/megafund-repe-modeling-t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439B-88A3-47D6-80E7-2E0B9E95251A}">
  <sheetPr>
    <pageSetUpPr fitToPage="1"/>
  </sheetPr>
  <dimension ref="A1:CS119"/>
  <sheetViews>
    <sheetView tabSelected="1" zoomScale="85" zoomScaleNormal="85"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G8" sqref="G8"/>
    </sheetView>
  </sheetViews>
  <sheetFormatPr defaultColWidth="0" defaultRowHeight="15" zeroHeight="1" x14ac:dyDescent="0.25"/>
  <cols>
    <col min="1" max="1" width="1" style="29" customWidth="1"/>
    <col min="2" max="2" width="21.42578125" style="29" bestFit="1" customWidth="1"/>
    <col min="3" max="3" width="15.5703125" style="29" bestFit="1" customWidth="1"/>
    <col min="4" max="4" width="12.85546875" style="29" bestFit="1" customWidth="1"/>
    <col min="5" max="5" width="13.85546875" style="29" bestFit="1" customWidth="1"/>
    <col min="6" max="6" width="11.85546875" style="29" bestFit="1" customWidth="1"/>
    <col min="7" max="7" width="13.7109375" style="29" bestFit="1" customWidth="1"/>
    <col min="8" max="95" width="13.140625" style="29" bestFit="1" customWidth="1"/>
    <col min="96" max="96" width="14" style="29" bestFit="1" customWidth="1"/>
    <col min="97" max="97" width="2.42578125" style="29" customWidth="1"/>
    <col min="98" max="16384" width="9.140625" style="29" hidden="1"/>
  </cols>
  <sheetData>
    <row r="1" spans="2:96" customFormat="1" ht="5.0999999999999996" customHeight="1" x14ac:dyDescent="0.25"/>
    <row r="2" spans="2:96" customFormat="1" ht="15.75" x14ac:dyDescent="0.25">
      <c r="B2" s="2" t="s">
        <v>40</v>
      </c>
    </row>
    <row r="3" spans="2:96" customFormat="1" ht="5.0999999999999996" customHeight="1" x14ac:dyDescent="0.25"/>
    <row r="4" spans="2:96" customFormat="1" x14ac:dyDescent="0.25">
      <c r="B4" s="12" t="s">
        <v>15</v>
      </c>
      <c r="G4" s="1" t="s">
        <v>0</v>
      </c>
    </row>
    <row r="5" spans="2:96" customFormat="1" x14ac:dyDescent="0.25">
      <c r="F5" s="7" t="s">
        <v>23</v>
      </c>
      <c r="G5" s="4">
        <f>ROUNDUP(G7/12,0)</f>
        <v>1</v>
      </c>
      <c r="H5" s="4">
        <f>ROUNDUP(H7/12,0)</f>
        <v>1</v>
      </c>
      <c r="I5" s="4">
        <f t="shared" ref="I5:BT5" si="0">ROUNDUP(I7/12,0)</f>
        <v>1</v>
      </c>
      <c r="J5" s="4">
        <f t="shared" si="0"/>
        <v>1</v>
      </c>
      <c r="K5" s="4">
        <f t="shared" si="0"/>
        <v>1</v>
      </c>
      <c r="L5" s="4">
        <f t="shared" si="0"/>
        <v>1</v>
      </c>
      <c r="M5" s="4">
        <f t="shared" si="0"/>
        <v>1</v>
      </c>
      <c r="N5" s="4">
        <f t="shared" si="0"/>
        <v>1</v>
      </c>
      <c r="O5" s="4">
        <f t="shared" si="0"/>
        <v>1</v>
      </c>
      <c r="P5" s="4">
        <f t="shared" si="0"/>
        <v>1</v>
      </c>
      <c r="Q5" s="4">
        <f t="shared" si="0"/>
        <v>1</v>
      </c>
      <c r="R5" s="4">
        <f t="shared" si="0"/>
        <v>1</v>
      </c>
      <c r="S5" s="4">
        <f t="shared" si="0"/>
        <v>2</v>
      </c>
      <c r="T5" s="4">
        <f t="shared" si="0"/>
        <v>2</v>
      </c>
      <c r="U5" s="4">
        <f t="shared" si="0"/>
        <v>2</v>
      </c>
      <c r="V5" s="4">
        <f t="shared" si="0"/>
        <v>2</v>
      </c>
      <c r="W5" s="4">
        <f t="shared" si="0"/>
        <v>2</v>
      </c>
      <c r="X5" s="4">
        <f t="shared" si="0"/>
        <v>2</v>
      </c>
      <c r="Y5" s="4">
        <f t="shared" si="0"/>
        <v>2</v>
      </c>
      <c r="Z5" s="4">
        <f t="shared" si="0"/>
        <v>2</v>
      </c>
      <c r="AA5" s="4">
        <f t="shared" si="0"/>
        <v>2</v>
      </c>
      <c r="AB5" s="4">
        <f t="shared" si="0"/>
        <v>2</v>
      </c>
      <c r="AC5" s="4">
        <f t="shared" si="0"/>
        <v>2</v>
      </c>
      <c r="AD5" s="4">
        <f t="shared" si="0"/>
        <v>2</v>
      </c>
      <c r="AE5" s="4">
        <f t="shared" si="0"/>
        <v>3</v>
      </c>
      <c r="AF5" s="4">
        <f t="shared" si="0"/>
        <v>3</v>
      </c>
      <c r="AG5" s="4">
        <f t="shared" si="0"/>
        <v>3</v>
      </c>
      <c r="AH5" s="4">
        <f t="shared" si="0"/>
        <v>3</v>
      </c>
      <c r="AI5" s="4">
        <f t="shared" si="0"/>
        <v>3</v>
      </c>
      <c r="AJ5" s="4">
        <f t="shared" si="0"/>
        <v>3</v>
      </c>
      <c r="AK5" s="4">
        <f t="shared" si="0"/>
        <v>3</v>
      </c>
      <c r="AL5" s="4">
        <f t="shared" si="0"/>
        <v>3</v>
      </c>
      <c r="AM5" s="4">
        <f t="shared" si="0"/>
        <v>3</v>
      </c>
      <c r="AN5" s="4">
        <f t="shared" si="0"/>
        <v>3</v>
      </c>
      <c r="AO5" s="4">
        <f t="shared" si="0"/>
        <v>3</v>
      </c>
      <c r="AP5" s="4">
        <f t="shared" si="0"/>
        <v>3</v>
      </c>
      <c r="AQ5" s="4">
        <f t="shared" si="0"/>
        <v>4</v>
      </c>
      <c r="AR5" s="4">
        <f t="shared" si="0"/>
        <v>4</v>
      </c>
      <c r="AS5" s="4">
        <f t="shared" si="0"/>
        <v>4</v>
      </c>
      <c r="AT5" s="4">
        <f t="shared" si="0"/>
        <v>4</v>
      </c>
      <c r="AU5" s="4">
        <f t="shared" si="0"/>
        <v>4</v>
      </c>
      <c r="AV5" s="4">
        <f t="shared" si="0"/>
        <v>4</v>
      </c>
      <c r="AW5" s="4">
        <f t="shared" si="0"/>
        <v>4</v>
      </c>
      <c r="AX5" s="4">
        <f t="shared" si="0"/>
        <v>4</v>
      </c>
      <c r="AY5" s="4">
        <f t="shared" si="0"/>
        <v>4</v>
      </c>
      <c r="AZ5" s="4">
        <f t="shared" si="0"/>
        <v>4</v>
      </c>
      <c r="BA5" s="4">
        <f t="shared" si="0"/>
        <v>4</v>
      </c>
      <c r="BB5" s="4">
        <f t="shared" si="0"/>
        <v>4</v>
      </c>
      <c r="BC5" s="4">
        <f t="shared" si="0"/>
        <v>5</v>
      </c>
      <c r="BD5" s="4">
        <f t="shared" si="0"/>
        <v>5</v>
      </c>
      <c r="BE5" s="4">
        <f t="shared" si="0"/>
        <v>5</v>
      </c>
      <c r="BF5" s="4">
        <f t="shared" si="0"/>
        <v>5</v>
      </c>
      <c r="BG5" s="4">
        <f t="shared" si="0"/>
        <v>5</v>
      </c>
      <c r="BH5" s="4">
        <f t="shared" si="0"/>
        <v>5</v>
      </c>
      <c r="BI5" s="4">
        <f t="shared" si="0"/>
        <v>5</v>
      </c>
      <c r="BJ5" s="4">
        <f t="shared" si="0"/>
        <v>5</v>
      </c>
      <c r="BK5" s="4">
        <f t="shared" si="0"/>
        <v>5</v>
      </c>
      <c r="BL5" s="4">
        <f t="shared" si="0"/>
        <v>5</v>
      </c>
      <c r="BM5" s="4">
        <f t="shared" si="0"/>
        <v>5</v>
      </c>
      <c r="BN5" s="4">
        <f t="shared" si="0"/>
        <v>5</v>
      </c>
      <c r="BO5" s="4">
        <f t="shared" si="0"/>
        <v>6</v>
      </c>
      <c r="BP5" s="4">
        <f t="shared" si="0"/>
        <v>6</v>
      </c>
      <c r="BQ5" s="4">
        <f t="shared" si="0"/>
        <v>6</v>
      </c>
      <c r="BR5" s="4">
        <f t="shared" si="0"/>
        <v>6</v>
      </c>
      <c r="BS5" s="4">
        <f t="shared" si="0"/>
        <v>6</v>
      </c>
      <c r="BT5" s="4">
        <f t="shared" si="0"/>
        <v>6</v>
      </c>
      <c r="BU5" s="4">
        <f t="shared" ref="BU5:CO5" si="1">ROUNDUP(BU7/12,0)</f>
        <v>6</v>
      </c>
      <c r="BV5" s="4">
        <f t="shared" si="1"/>
        <v>6</v>
      </c>
      <c r="BW5" s="4">
        <f t="shared" si="1"/>
        <v>6</v>
      </c>
      <c r="BX5" s="4">
        <f t="shared" si="1"/>
        <v>6</v>
      </c>
      <c r="BY5" s="4">
        <f t="shared" si="1"/>
        <v>6</v>
      </c>
      <c r="BZ5" s="4">
        <f t="shared" si="1"/>
        <v>6</v>
      </c>
      <c r="CA5" s="4">
        <f t="shared" si="1"/>
        <v>7</v>
      </c>
      <c r="CB5" s="4">
        <f t="shared" si="1"/>
        <v>7</v>
      </c>
      <c r="CC5" s="4">
        <f t="shared" si="1"/>
        <v>7</v>
      </c>
      <c r="CD5" s="4">
        <f t="shared" si="1"/>
        <v>7</v>
      </c>
      <c r="CE5" s="4">
        <f t="shared" si="1"/>
        <v>7</v>
      </c>
      <c r="CF5" s="4">
        <f t="shared" si="1"/>
        <v>7</v>
      </c>
      <c r="CG5" s="4">
        <f t="shared" si="1"/>
        <v>7</v>
      </c>
      <c r="CH5" s="4">
        <f t="shared" si="1"/>
        <v>7</v>
      </c>
      <c r="CI5" s="4">
        <f t="shared" si="1"/>
        <v>7</v>
      </c>
      <c r="CJ5" s="4">
        <f t="shared" si="1"/>
        <v>7</v>
      </c>
      <c r="CK5" s="4">
        <f t="shared" si="1"/>
        <v>7</v>
      </c>
      <c r="CL5" s="4">
        <f t="shared" si="1"/>
        <v>7</v>
      </c>
      <c r="CM5" s="4">
        <f t="shared" si="1"/>
        <v>8</v>
      </c>
      <c r="CN5" s="4">
        <f t="shared" si="1"/>
        <v>8</v>
      </c>
      <c r="CO5" s="4">
        <f t="shared" si="1"/>
        <v>8</v>
      </c>
      <c r="CP5" s="4">
        <f t="shared" ref="CP5" si="2">ROUNDUP(CP7/12,0)</f>
        <v>8</v>
      </c>
      <c r="CQ5" s="4">
        <f t="shared" ref="CQ5" si="3">ROUNDUP(CQ7/12,0)</f>
        <v>8</v>
      </c>
      <c r="CR5" s="4">
        <f t="shared" ref="CR5" si="4">ROUNDUP(CR7/12,0)</f>
        <v>8</v>
      </c>
    </row>
    <row r="6" spans="2:96" customFormat="1" x14ac:dyDescent="0.25">
      <c r="F6" s="7" t="s">
        <v>67</v>
      </c>
      <c r="G6" s="43">
        <f>EOMONTH(E9,0)</f>
        <v>43131</v>
      </c>
      <c r="H6" s="44">
        <f>EOMONTH(G6,1)</f>
        <v>43159</v>
      </c>
      <c r="I6" s="44">
        <f t="shared" ref="I6:BT6" si="5">EOMONTH(H6,1)</f>
        <v>43190</v>
      </c>
      <c r="J6" s="44">
        <f t="shared" si="5"/>
        <v>43220</v>
      </c>
      <c r="K6" s="44">
        <f t="shared" si="5"/>
        <v>43251</v>
      </c>
      <c r="L6" s="44">
        <f t="shared" si="5"/>
        <v>43281</v>
      </c>
      <c r="M6" s="44">
        <f t="shared" si="5"/>
        <v>43312</v>
      </c>
      <c r="N6" s="44">
        <f t="shared" si="5"/>
        <v>43343</v>
      </c>
      <c r="O6" s="44">
        <f t="shared" si="5"/>
        <v>43373</v>
      </c>
      <c r="P6" s="44">
        <f t="shared" si="5"/>
        <v>43404</v>
      </c>
      <c r="Q6" s="44">
        <f t="shared" si="5"/>
        <v>43434</v>
      </c>
      <c r="R6" s="44">
        <f t="shared" si="5"/>
        <v>43465</v>
      </c>
      <c r="S6" s="44">
        <f t="shared" si="5"/>
        <v>43496</v>
      </c>
      <c r="T6" s="44">
        <f t="shared" si="5"/>
        <v>43524</v>
      </c>
      <c r="U6" s="44">
        <f t="shared" si="5"/>
        <v>43555</v>
      </c>
      <c r="V6" s="44">
        <f t="shared" si="5"/>
        <v>43585</v>
      </c>
      <c r="W6" s="44">
        <f t="shared" si="5"/>
        <v>43616</v>
      </c>
      <c r="X6" s="44">
        <f t="shared" si="5"/>
        <v>43646</v>
      </c>
      <c r="Y6" s="44">
        <f t="shared" si="5"/>
        <v>43677</v>
      </c>
      <c r="Z6" s="44">
        <f t="shared" si="5"/>
        <v>43708</v>
      </c>
      <c r="AA6" s="44">
        <f t="shared" si="5"/>
        <v>43738</v>
      </c>
      <c r="AB6" s="44">
        <f t="shared" si="5"/>
        <v>43769</v>
      </c>
      <c r="AC6" s="44">
        <f t="shared" si="5"/>
        <v>43799</v>
      </c>
      <c r="AD6" s="44">
        <f t="shared" si="5"/>
        <v>43830</v>
      </c>
      <c r="AE6" s="44">
        <f t="shared" si="5"/>
        <v>43861</v>
      </c>
      <c r="AF6" s="44">
        <f t="shared" si="5"/>
        <v>43890</v>
      </c>
      <c r="AG6" s="44">
        <f t="shared" si="5"/>
        <v>43921</v>
      </c>
      <c r="AH6" s="44">
        <f t="shared" si="5"/>
        <v>43951</v>
      </c>
      <c r="AI6" s="44">
        <f t="shared" si="5"/>
        <v>43982</v>
      </c>
      <c r="AJ6" s="44">
        <f t="shared" si="5"/>
        <v>44012</v>
      </c>
      <c r="AK6" s="44">
        <f t="shared" si="5"/>
        <v>44043</v>
      </c>
      <c r="AL6" s="44">
        <f t="shared" si="5"/>
        <v>44074</v>
      </c>
      <c r="AM6" s="44">
        <f t="shared" si="5"/>
        <v>44104</v>
      </c>
      <c r="AN6" s="44">
        <f t="shared" si="5"/>
        <v>44135</v>
      </c>
      <c r="AO6" s="44">
        <f t="shared" si="5"/>
        <v>44165</v>
      </c>
      <c r="AP6" s="44">
        <f t="shared" si="5"/>
        <v>44196</v>
      </c>
      <c r="AQ6" s="44">
        <f t="shared" si="5"/>
        <v>44227</v>
      </c>
      <c r="AR6" s="44">
        <f t="shared" si="5"/>
        <v>44255</v>
      </c>
      <c r="AS6" s="44">
        <f t="shared" si="5"/>
        <v>44286</v>
      </c>
      <c r="AT6" s="44">
        <f t="shared" si="5"/>
        <v>44316</v>
      </c>
      <c r="AU6" s="44">
        <f t="shared" si="5"/>
        <v>44347</v>
      </c>
      <c r="AV6" s="44">
        <f t="shared" si="5"/>
        <v>44377</v>
      </c>
      <c r="AW6" s="44">
        <f t="shared" si="5"/>
        <v>44408</v>
      </c>
      <c r="AX6" s="44">
        <f t="shared" si="5"/>
        <v>44439</v>
      </c>
      <c r="AY6" s="44">
        <f t="shared" si="5"/>
        <v>44469</v>
      </c>
      <c r="AZ6" s="44">
        <f t="shared" si="5"/>
        <v>44500</v>
      </c>
      <c r="BA6" s="44">
        <f t="shared" si="5"/>
        <v>44530</v>
      </c>
      <c r="BB6" s="44">
        <f t="shared" si="5"/>
        <v>44561</v>
      </c>
      <c r="BC6" s="44">
        <f t="shared" si="5"/>
        <v>44592</v>
      </c>
      <c r="BD6" s="44">
        <f t="shared" si="5"/>
        <v>44620</v>
      </c>
      <c r="BE6" s="44">
        <f t="shared" si="5"/>
        <v>44651</v>
      </c>
      <c r="BF6" s="44">
        <f t="shared" si="5"/>
        <v>44681</v>
      </c>
      <c r="BG6" s="44">
        <f t="shared" si="5"/>
        <v>44712</v>
      </c>
      <c r="BH6" s="44">
        <f t="shared" si="5"/>
        <v>44742</v>
      </c>
      <c r="BI6" s="44">
        <f t="shared" si="5"/>
        <v>44773</v>
      </c>
      <c r="BJ6" s="44">
        <f t="shared" si="5"/>
        <v>44804</v>
      </c>
      <c r="BK6" s="44">
        <f t="shared" si="5"/>
        <v>44834</v>
      </c>
      <c r="BL6" s="44">
        <f t="shared" si="5"/>
        <v>44865</v>
      </c>
      <c r="BM6" s="44">
        <f t="shared" si="5"/>
        <v>44895</v>
      </c>
      <c r="BN6" s="44">
        <f t="shared" si="5"/>
        <v>44926</v>
      </c>
      <c r="BO6" s="44">
        <f t="shared" si="5"/>
        <v>44957</v>
      </c>
      <c r="BP6" s="44">
        <f t="shared" si="5"/>
        <v>44985</v>
      </c>
      <c r="BQ6" s="44">
        <f t="shared" si="5"/>
        <v>45016</v>
      </c>
      <c r="BR6" s="44">
        <f t="shared" si="5"/>
        <v>45046</v>
      </c>
      <c r="BS6" s="44">
        <f t="shared" si="5"/>
        <v>45077</v>
      </c>
      <c r="BT6" s="44">
        <f t="shared" si="5"/>
        <v>45107</v>
      </c>
      <c r="BU6" s="44">
        <f t="shared" ref="BU6:CR6" si="6">EOMONTH(BT6,1)</f>
        <v>45138</v>
      </c>
      <c r="BV6" s="44">
        <f t="shared" si="6"/>
        <v>45169</v>
      </c>
      <c r="BW6" s="44">
        <f t="shared" si="6"/>
        <v>45199</v>
      </c>
      <c r="BX6" s="44">
        <f t="shared" si="6"/>
        <v>45230</v>
      </c>
      <c r="BY6" s="44">
        <f t="shared" si="6"/>
        <v>45260</v>
      </c>
      <c r="BZ6" s="44">
        <f t="shared" si="6"/>
        <v>45291</v>
      </c>
      <c r="CA6" s="44">
        <f t="shared" si="6"/>
        <v>45322</v>
      </c>
      <c r="CB6" s="44">
        <f t="shared" si="6"/>
        <v>45351</v>
      </c>
      <c r="CC6" s="44">
        <f t="shared" si="6"/>
        <v>45382</v>
      </c>
      <c r="CD6" s="44">
        <f t="shared" si="6"/>
        <v>45412</v>
      </c>
      <c r="CE6" s="44">
        <f t="shared" si="6"/>
        <v>45443</v>
      </c>
      <c r="CF6" s="44">
        <f t="shared" si="6"/>
        <v>45473</v>
      </c>
      <c r="CG6" s="44">
        <f t="shared" si="6"/>
        <v>45504</v>
      </c>
      <c r="CH6" s="44">
        <f t="shared" si="6"/>
        <v>45535</v>
      </c>
      <c r="CI6" s="44">
        <f t="shared" si="6"/>
        <v>45565</v>
      </c>
      <c r="CJ6" s="44">
        <f t="shared" si="6"/>
        <v>45596</v>
      </c>
      <c r="CK6" s="44">
        <f t="shared" si="6"/>
        <v>45626</v>
      </c>
      <c r="CL6" s="44">
        <f t="shared" si="6"/>
        <v>45657</v>
      </c>
      <c r="CM6" s="44">
        <f t="shared" si="6"/>
        <v>45688</v>
      </c>
      <c r="CN6" s="44">
        <f t="shared" si="6"/>
        <v>45716</v>
      </c>
      <c r="CO6" s="44">
        <f t="shared" si="6"/>
        <v>45747</v>
      </c>
      <c r="CP6" s="44">
        <f t="shared" si="6"/>
        <v>45777</v>
      </c>
      <c r="CQ6" s="44">
        <f t="shared" si="6"/>
        <v>45808</v>
      </c>
      <c r="CR6" s="44">
        <f t="shared" si="6"/>
        <v>45838</v>
      </c>
    </row>
    <row r="7" spans="2:96" customFormat="1" x14ac:dyDescent="0.25">
      <c r="B7" s="28" t="s">
        <v>1</v>
      </c>
      <c r="F7" s="7" t="s">
        <v>22</v>
      </c>
      <c r="G7" s="3">
        <v>1</v>
      </c>
      <c r="H7" s="3">
        <f>G7+1</f>
        <v>2</v>
      </c>
      <c r="I7" s="3">
        <f t="shared" ref="I7:BT7" si="7">H7+1</f>
        <v>3</v>
      </c>
      <c r="J7" s="3">
        <f t="shared" si="7"/>
        <v>4</v>
      </c>
      <c r="K7" s="3">
        <f t="shared" si="7"/>
        <v>5</v>
      </c>
      <c r="L7" s="3">
        <f t="shared" si="7"/>
        <v>6</v>
      </c>
      <c r="M7" s="3">
        <f t="shared" si="7"/>
        <v>7</v>
      </c>
      <c r="N7" s="3">
        <f t="shared" si="7"/>
        <v>8</v>
      </c>
      <c r="O7" s="3">
        <f t="shared" si="7"/>
        <v>9</v>
      </c>
      <c r="P7" s="3">
        <f t="shared" si="7"/>
        <v>10</v>
      </c>
      <c r="Q7" s="3">
        <f t="shared" si="7"/>
        <v>11</v>
      </c>
      <c r="R7" s="3">
        <f t="shared" si="7"/>
        <v>12</v>
      </c>
      <c r="S7" s="3">
        <f t="shared" si="7"/>
        <v>13</v>
      </c>
      <c r="T7" s="3">
        <f t="shared" si="7"/>
        <v>14</v>
      </c>
      <c r="U7" s="3">
        <f t="shared" si="7"/>
        <v>15</v>
      </c>
      <c r="V7" s="3">
        <f t="shared" si="7"/>
        <v>16</v>
      </c>
      <c r="W7" s="3">
        <f t="shared" si="7"/>
        <v>17</v>
      </c>
      <c r="X7" s="3">
        <f t="shared" si="7"/>
        <v>18</v>
      </c>
      <c r="Y7" s="3">
        <f t="shared" si="7"/>
        <v>19</v>
      </c>
      <c r="Z7" s="3">
        <f t="shared" si="7"/>
        <v>20</v>
      </c>
      <c r="AA7" s="3">
        <f t="shared" si="7"/>
        <v>21</v>
      </c>
      <c r="AB7" s="3">
        <f t="shared" si="7"/>
        <v>22</v>
      </c>
      <c r="AC7" s="3">
        <f t="shared" si="7"/>
        <v>23</v>
      </c>
      <c r="AD7" s="3">
        <f t="shared" si="7"/>
        <v>24</v>
      </c>
      <c r="AE7" s="3">
        <f t="shared" si="7"/>
        <v>25</v>
      </c>
      <c r="AF7" s="3">
        <f t="shared" si="7"/>
        <v>26</v>
      </c>
      <c r="AG7" s="3">
        <f t="shared" si="7"/>
        <v>27</v>
      </c>
      <c r="AH7" s="3">
        <f t="shared" si="7"/>
        <v>28</v>
      </c>
      <c r="AI7" s="3">
        <f t="shared" si="7"/>
        <v>29</v>
      </c>
      <c r="AJ7" s="3">
        <f t="shared" si="7"/>
        <v>30</v>
      </c>
      <c r="AK7" s="3">
        <f t="shared" si="7"/>
        <v>31</v>
      </c>
      <c r="AL7" s="3">
        <f t="shared" si="7"/>
        <v>32</v>
      </c>
      <c r="AM7" s="3">
        <f t="shared" si="7"/>
        <v>33</v>
      </c>
      <c r="AN7" s="3">
        <f t="shared" si="7"/>
        <v>34</v>
      </c>
      <c r="AO7" s="3">
        <f t="shared" si="7"/>
        <v>35</v>
      </c>
      <c r="AP7" s="3">
        <f t="shared" si="7"/>
        <v>36</v>
      </c>
      <c r="AQ7" s="3">
        <f t="shared" si="7"/>
        <v>37</v>
      </c>
      <c r="AR7" s="3">
        <f t="shared" si="7"/>
        <v>38</v>
      </c>
      <c r="AS7" s="3">
        <f t="shared" si="7"/>
        <v>39</v>
      </c>
      <c r="AT7" s="3">
        <f t="shared" si="7"/>
        <v>40</v>
      </c>
      <c r="AU7" s="3">
        <f t="shared" si="7"/>
        <v>41</v>
      </c>
      <c r="AV7" s="3">
        <f t="shared" si="7"/>
        <v>42</v>
      </c>
      <c r="AW7" s="3">
        <f t="shared" si="7"/>
        <v>43</v>
      </c>
      <c r="AX7" s="3">
        <f t="shared" si="7"/>
        <v>44</v>
      </c>
      <c r="AY7" s="3">
        <f t="shared" si="7"/>
        <v>45</v>
      </c>
      <c r="AZ7" s="3">
        <f t="shared" si="7"/>
        <v>46</v>
      </c>
      <c r="BA7" s="3">
        <f t="shared" si="7"/>
        <v>47</v>
      </c>
      <c r="BB7" s="3">
        <f t="shared" si="7"/>
        <v>48</v>
      </c>
      <c r="BC7" s="3">
        <f t="shared" si="7"/>
        <v>49</v>
      </c>
      <c r="BD7" s="3">
        <f t="shared" si="7"/>
        <v>50</v>
      </c>
      <c r="BE7" s="3">
        <f t="shared" si="7"/>
        <v>51</v>
      </c>
      <c r="BF7" s="3">
        <f t="shared" si="7"/>
        <v>52</v>
      </c>
      <c r="BG7" s="3">
        <f t="shared" si="7"/>
        <v>53</v>
      </c>
      <c r="BH7" s="3">
        <f t="shared" si="7"/>
        <v>54</v>
      </c>
      <c r="BI7" s="3">
        <f t="shared" si="7"/>
        <v>55</v>
      </c>
      <c r="BJ7" s="3">
        <f t="shared" si="7"/>
        <v>56</v>
      </c>
      <c r="BK7" s="3">
        <f t="shared" si="7"/>
        <v>57</v>
      </c>
      <c r="BL7" s="3">
        <f t="shared" si="7"/>
        <v>58</v>
      </c>
      <c r="BM7" s="3">
        <f t="shared" si="7"/>
        <v>59</v>
      </c>
      <c r="BN7" s="3">
        <f t="shared" si="7"/>
        <v>60</v>
      </c>
      <c r="BO7" s="3">
        <f t="shared" si="7"/>
        <v>61</v>
      </c>
      <c r="BP7" s="3">
        <f t="shared" si="7"/>
        <v>62</v>
      </c>
      <c r="BQ7" s="3">
        <f t="shared" si="7"/>
        <v>63</v>
      </c>
      <c r="BR7" s="3">
        <f t="shared" si="7"/>
        <v>64</v>
      </c>
      <c r="BS7" s="3">
        <f t="shared" si="7"/>
        <v>65</v>
      </c>
      <c r="BT7" s="3">
        <f t="shared" si="7"/>
        <v>66</v>
      </c>
      <c r="BU7" s="3">
        <f t="shared" ref="BU7:CO7" si="8">BT7+1</f>
        <v>67</v>
      </c>
      <c r="BV7" s="3">
        <f t="shared" si="8"/>
        <v>68</v>
      </c>
      <c r="BW7" s="3">
        <f t="shared" si="8"/>
        <v>69</v>
      </c>
      <c r="BX7" s="3">
        <f t="shared" si="8"/>
        <v>70</v>
      </c>
      <c r="BY7" s="3">
        <f t="shared" si="8"/>
        <v>71</v>
      </c>
      <c r="BZ7" s="3">
        <f t="shared" si="8"/>
        <v>72</v>
      </c>
      <c r="CA7" s="3">
        <f t="shared" si="8"/>
        <v>73</v>
      </c>
      <c r="CB7" s="3">
        <f t="shared" si="8"/>
        <v>74</v>
      </c>
      <c r="CC7" s="3">
        <f t="shared" si="8"/>
        <v>75</v>
      </c>
      <c r="CD7" s="3">
        <f t="shared" si="8"/>
        <v>76</v>
      </c>
      <c r="CE7" s="3">
        <f t="shared" si="8"/>
        <v>77</v>
      </c>
      <c r="CF7" s="3">
        <f t="shared" si="8"/>
        <v>78</v>
      </c>
      <c r="CG7" s="3">
        <f t="shared" si="8"/>
        <v>79</v>
      </c>
      <c r="CH7" s="3">
        <f t="shared" si="8"/>
        <v>80</v>
      </c>
      <c r="CI7" s="3">
        <f t="shared" si="8"/>
        <v>81</v>
      </c>
      <c r="CJ7" s="3">
        <f t="shared" si="8"/>
        <v>82</v>
      </c>
      <c r="CK7" s="3">
        <f t="shared" si="8"/>
        <v>83</v>
      </c>
      <c r="CL7" s="3">
        <f t="shared" si="8"/>
        <v>84</v>
      </c>
      <c r="CM7" s="3">
        <f t="shared" si="8"/>
        <v>85</v>
      </c>
      <c r="CN7" s="3">
        <f t="shared" si="8"/>
        <v>86</v>
      </c>
      <c r="CO7" s="3">
        <f t="shared" si="8"/>
        <v>87</v>
      </c>
      <c r="CP7" s="3">
        <f t="shared" ref="CP7:CR7" si="9">CO7+1</f>
        <v>88</v>
      </c>
      <c r="CQ7" s="3">
        <f t="shared" si="9"/>
        <v>89</v>
      </c>
      <c r="CR7" s="3">
        <f t="shared" si="9"/>
        <v>90</v>
      </c>
    </row>
    <row r="8" spans="2:96" customFormat="1" x14ac:dyDescent="0.25">
      <c r="B8" s="29"/>
      <c r="C8" s="7" t="s">
        <v>2</v>
      </c>
      <c r="D8" s="7" t="s">
        <v>51</v>
      </c>
      <c r="E8" t="s">
        <v>68</v>
      </c>
      <c r="G8" t="s">
        <v>106</v>
      </c>
    </row>
    <row r="9" spans="2:96" customFormat="1" x14ac:dyDescent="0.25">
      <c r="C9" s="9">
        <v>200000</v>
      </c>
      <c r="D9" s="6">
        <v>28</v>
      </c>
      <c r="E9" s="42">
        <v>43101</v>
      </c>
    </row>
    <row r="10" spans="2:96" customFormat="1" x14ac:dyDescent="0.25">
      <c r="B10" s="1" t="s">
        <v>42</v>
      </c>
      <c r="C10" s="9"/>
      <c r="D10" s="6"/>
      <c r="E10" s="42"/>
    </row>
    <row r="11" spans="2:96" customFormat="1" x14ac:dyDescent="0.25">
      <c r="C11" s="10" t="s">
        <v>7</v>
      </c>
      <c r="D11" s="10" t="s">
        <v>8</v>
      </c>
      <c r="E11" s="10" t="s">
        <v>9</v>
      </c>
      <c r="F11" s="10" t="s">
        <v>14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</row>
    <row r="12" spans="2:96" customFormat="1" x14ac:dyDescent="0.25">
      <c r="B12" t="s">
        <v>3</v>
      </c>
      <c r="C12" s="16">
        <v>20000000</v>
      </c>
      <c r="D12" s="6">
        <v>1</v>
      </c>
      <c r="E12" s="6">
        <v>1</v>
      </c>
      <c r="F12" t="str">
        <f>IF(SUM(G12:CR12)=C12,"OK","ERROR")</f>
        <v>OK</v>
      </c>
      <c r="G12" s="5">
        <f>AND(G$7&gt;=$D12,G$7&lt;=$E12)*($C12/($E12-$D12+1))</f>
        <v>20000000</v>
      </c>
      <c r="H12" s="5">
        <f t="shared" ref="H12:BS15" si="10">AND(H$7&gt;=$D12,H$7&lt;=$E12)*($C12/($E12-$D12+1))</f>
        <v>0</v>
      </c>
      <c r="I12" s="5">
        <f t="shared" si="10"/>
        <v>0</v>
      </c>
      <c r="J12" s="5">
        <f t="shared" si="10"/>
        <v>0</v>
      </c>
      <c r="K12" s="5">
        <f t="shared" si="10"/>
        <v>0</v>
      </c>
      <c r="L12" s="5">
        <f t="shared" si="10"/>
        <v>0</v>
      </c>
      <c r="M12" s="5">
        <f t="shared" si="10"/>
        <v>0</v>
      </c>
      <c r="N12" s="5">
        <f t="shared" si="10"/>
        <v>0</v>
      </c>
      <c r="O12" s="5">
        <f t="shared" si="10"/>
        <v>0</v>
      </c>
      <c r="P12" s="5">
        <f t="shared" si="10"/>
        <v>0</v>
      </c>
      <c r="Q12" s="5">
        <f t="shared" si="10"/>
        <v>0</v>
      </c>
      <c r="R12" s="5">
        <f t="shared" si="10"/>
        <v>0</v>
      </c>
      <c r="S12" s="5">
        <f t="shared" si="10"/>
        <v>0</v>
      </c>
      <c r="T12" s="5">
        <f t="shared" si="10"/>
        <v>0</v>
      </c>
      <c r="U12" s="5">
        <f t="shared" si="10"/>
        <v>0</v>
      </c>
      <c r="V12" s="5">
        <f t="shared" si="10"/>
        <v>0</v>
      </c>
      <c r="W12" s="5">
        <f t="shared" si="10"/>
        <v>0</v>
      </c>
      <c r="X12" s="5">
        <f t="shared" si="10"/>
        <v>0</v>
      </c>
      <c r="Y12" s="5">
        <f t="shared" si="10"/>
        <v>0</v>
      </c>
      <c r="Z12" s="5">
        <f t="shared" si="10"/>
        <v>0</v>
      </c>
      <c r="AA12" s="5">
        <f t="shared" si="10"/>
        <v>0</v>
      </c>
      <c r="AB12" s="5">
        <f t="shared" si="10"/>
        <v>0</v>
      </c>
      <c r="AC12" s="5">
        <f t="shared" si="10"/>
        <v>0</v>
      </c>
      <c r="AD12" s="5">
        <f t="shared" si="10"/>
        <v>0</v>
      </c>
      <c r="AE12" s="5">
        <f t="shared" si="10"/>
        <v>0</v>
      </c>
      <c r="AF12" s="5">
        <f t="shared" si="10"/>
        <v>0</v>
      </c>
      <c r="AG12" s="5">
        <f t="shared" si="10"/>
        <v>0</v>
      </c>
      <c r="AH12" s="5">
        <f t="shared" si="10"/>
        <v>0</v>
      </c>
      <c r="AI12" s="5">
        <f t="shared" si="10"/>
        <v>0</v>
      </c>
      <c r="AJ12" s="5">
        <f t="shared" si="10"/>
        <v>0</v>
      </c>
      <c r="AK12" s="5">
        <f t="shared" si="10"/>
        <v>0</v>
      </c>
      <c r="AL12" s="5">
        <f t="shared" si="10"/>
        <v>0</v>
      </c>
      <c r="AM12" s="5">
        <f t="shared" si="10"/>
        <v>0</v>
      </c>
      <c r="AN12" s="5">
        <f t="shared" si="10"/>
        <v>0</v>
      </c>
      <c r="AO12" s="5">
        <f t="shared" si="10"/>
        <v>0</v>
      </c>
      <c r="AP12" s="5">
        <f t="shared" si="10"/>
        <v>0</v>
      </c>
      <c r="AQ12" s="5">
        <f t="shared" si="10"/>
        <v>0</v>
      </c>
      <c r="AR12" s="5">
        <f t="shared" si="10"/>
        <v>0</v>
      </c>
      <c r="AS12" s="5">
        <f t="shared" si="10"/>
        <v>0</v>
      </c>
      <c r="AT12" s="5">
        <f t="shared" si="10"/>
        <v>0</v>
      </c>
      <c r="AU12" s="5">
        <f t="shared" si="10"/>
        <v>0</v>
      </c>
      <c r="AV12" s="5">
        <f t="shared" si="10"/>
        <v>0</v>
      </c>
      <c r="AW12" s="5">
        <f t="shared" si="10"/>
        <v>0</v>
      </c>
      <c r="AX12" s="5">
        <f t="shared" si="10"/>
        <v>0</v>
      </c>
      <c r="AY12" s="5">
        <f t="shared" si="10"/>
        <v>0</v>
      </c>
      <c r="AZ12" s="5">
        <f t="shared" si="10"/>
        <v>0</v>
      </c>
      <c r="BA12" s="5">
        <f t="shared" si="10"/>
        <v>0</v>
      </c>
      <c r="BB12" s="5">
        <f t="shared" si="10"/>
        <v>0</v>
      </c>
      <c r="BC12" s="5">
        <f t="shared" si="10"/>
        <v>0</v>
      </c>
      <c r="BD12" s="5">
        <f t="shared" si="10"/>
        <v>0</v>
      </c>
      <c r="BE12" s="5">
        <f t="shared" si="10"/>
        <v>0</v>
      </c>
      <c r="BF12" s="5">
        <f t="shared" si="10"/>
        <v>0</v>
      </c>
      <c r="BG12" s="5">
        <f t="shared" si="10"/>
        <v>0</v>
      </c>
      <c r="BH12" s="5">
        <f t="shared" si="10"/>
        <v>0</v>
      </c>
      <c r="BI12" s="5">
        <f t="shared" si="10"/>
        <v>0</v>
      </c>
      <c r="BJ12" s="5">
        <f t="shared" si="10"/>
        <v>0</v>
      </c>
      <c r="BK12" s="5">
        <f t="shared" si="10"/>
        <v>0</v>
      </c>
      <c r="BL12" s="5">
        <f t="shared" si="10"/>
        <v>0</v>
      </c>
      <c r="BM12" s="5">
        <f t="shared" si="10"/>
        <v>0</v>
      </c>
      <c r="BN12" s="5">
        <f t="shared" si="10"/>
        <v>0</v>
      </c>
      <c r="BO12" s="5">
        <f t="shared" si="10"/>
        <v>0</v>
      </c>
      <c r="BP12" s="5">
        <f t="shared" si="10"/>
        <v>0</v>
      </c>
      <c r="BQ12" s="5">
        <f t="shared" si="10"/>
        <v>0</v>
      </c>
      <c r="BR12" s="5">
        <f t="shared" si="10"/>
        <v>0</v>
      </c>
      <c r="BS12" s="5">
        <f t="shared" si="10"/>
        <v>0</v>
      </c>
      <c r="BT12" s="5">
        <f t="shared" ref="BT12:CR19" si="11">AND(BT$7&gt;=$D12,BT$7&lt;=$E12)*($C12/($E12-$D12+1))</f>
        <v>0</v>
      </c>
      <c r="BU12" s="5">
        <f t="shared" si="11"/>
        <v>0</v>
      </c>
      <c r="BV12" s="5">
        <f t="shared" si="11"/>
        <v>0</v>
      </c>
      <c r="BW12" s="5">
        <f t="shared" si="11"/>
        <v>0</v>
      </c>
      <c r="BX12" s="5">
        <f t="shared" si="11"/>
        <v>0</v>
      </c>
      <c r="BY12" s="5">
        <f t="shared" si="11"/>
        <v>0</v>
      </c>
      <c r="BZ12" s="5">
        <f t="shared" si="11"/>
        <v>0</v>
      </c>
      <c r="CA12" s="5">
        <f t="shared" si="11"/>
        <v>0</v>
      </c>
      <c r="CB12" s="5">
        <f t="shared" si="11"/>
        <v>0</v>
      </c>
      <c r="CC12" s="5">
        <f t="shared" si="11"/>
        <v>0</v>
      </c>
      <c r="CD12" s="5">
        <f t="shared" si="11"/>
        <v>0</v>
      </c>
      <c r="CE12" s="5">
        <f t="shared" si="11"/>
        <v>0</v>
      </c>
      <c r="CF12" s="5">
        <f t="shared" si="11"/>
        <v>0</v>
      </c>
      <c r="CG12" s="5">
        <f t="shared" si="11"/>
        <v>0</v>
      </c>
      <c r="CH12" s="5">
        <f t="shared" si="11"/>
        <v>0</v>
      </c>
      <c r="CI12" s="5">
        <f t="shared" si="11"/>
        <v>0</v>
      </c>
      <c r="CJ12" s="5">
        <f t="shared" si="11"/>
        <v>0</v>
      </c>
      <c r="CK12" s="5">
        <f t="shared" si="11"/>
        <v>0</v>
      </c>
      <c r="CL12" s="5">
        <f t="shared" si="11"/>
        <v>0</v>
      </c>
      <c r="CM12" s="5">
        <f t="shared" si="11"/>
        <v>0</v>
      </c>
      <c r="CN12" s="5">
        <f t="shared" si="11"/>
        <v>0</v>
      </c>
      <c r="CO12" s="5">
        <f t="shared" si="11"/>
        <v>0</v>
      </c>
      <c r="CP12" s="5">
        <f t="shared" si="11"/>
        <v>0</v>
      </c>
      <c r="CQ12" s="5">
        <f t="shared" si="11"/>
        <v>0</v>
      </c>
      <c r="CR12" s="5">
        <f t="shared" si="11"/>
        <v>0</v>
      </c>
    </row>
    <row r="13" spans="2:96" customFormat="1" x14ac:dyDescent="0.25">
      <c r="B13" t="s">
        <v>4</v>
      </c>
      <c r="C13" s="16">
        <f>+C12*0.01</f>
        <v>200000</v>
      </c>
      <c r="D13" s="6">
        <v>1</v>
      </c>
      <c r="E13" s="6">
        <v>1</v>
      </c>
      <c r="F13" t="str">
        <f t="shared" ref="F13:F20" si="12">IF(SUM(G13:CR13)=C13,"OK","ERROR")</f>
        <v>OK</v>
      </c>
      <c r="G13" s="5">
        <f t="shared" ref="G13:G19" si="13">AND(G$7&gt;=$D13,G$7&lt;=$E13)*($C13/($E13-$D13+1))</f>
        <v>200000</v>
      </c>
      <c r="H13" s="5">
        <f t="shared" si="10"/>
        <v>0</v>
      </c>
      <c r="I13" s="5">
        <f t="shared" si="10"/>
        <v>0</v>
      </c>
      <c r="J13" s="5">
        <f t="shared" si="10"/>
        <v>0</v>
      </c>
      <c r="K13" s="5">
        <f t="shared" si="10"/>
        <v>0</v>
      </c>
      <c r="L13" s="5">
        <f t="shared" si="10"/>
        <v>0</v>
      </c>
      <c r="M13" s="5">
        <f t="shared" si="10"/>
        <v>0</v>
      </c>
      <c r="N13" s="5">
        <f t="shared" si="10"/>
        <v>0</v>
      </c>
      <c r="O13" s="5">
        <f t="shared" si="10"/>
        <v>0</v>
      </c>
      <c r="P13" s="5">
        <f t="shared" si="10"/>
        <v>0</v>
      </c>
      <c r="Q13" s="5">
        <f t="shared" si="10"/>
        <v>0</v>
      </c>
      <c r="R13" s="5">
        <f t="shared" si="10"/>
        <v>0</v>
      </c>
      <c r="S13" s="5">
        <f t="shared" si="10"/>
        <v>0</v>
      </c>
      <c r="T13" s="5">
        <f t="shared" si="10"/>
        <v>0</v>
      </c>
      <c r="U13" s="5">
        <f t="shared" si="10"/>
        <v>0</v>
      </c>
      <c r="V13" s="5">
        <f t="shared" si="10"/>
        <v>0</v>
      </c>
      <c r="W13" s="5">
        <f t="shared" si="10"/>
        <v>0</v>
      </c>
      <c r="X13" s="5">
        <f t="shared" si="10"/>
        <v>0</v>
      </c>
      <c r="Y13" s="5">
        <f t="shared" si="10"/>
        <v>0</v>
      </c>
      <c r="Z13" s="5">
        <f t="shared" si="10"/>
        <v>0</v>
      </c>
      <c r="AA13" s="5">
        <f t="shared" si="10"/>
        <v>0</v>
      </c>
      <c r="AB13" s="5">
        <f t="shared" si="10"/>
        <v>0</v>
      </c>
      <c r="AC13" s="5">
        <f t="shared" si="10"/>
        <v>0</v>
      </c>
      <c r="AD13" s="5">
        <f t="shared" si="10"/>
        <v>0</v>
      </c>
      <c r="AE13" s="5">
        <f t="shared" si="10"/>
        <v>0</v>
      </c>
      <c r="AF13" s="5">
        <f t="shared" si="10"/>
        <v>0</v>
      </c>
      <c r="AG13" s="5">
        <f t="shared" si="10"/>
        <v>0</v>
      </c>
      <c r="AH13" s="5">
        <f t="shared" si="10"/>
        <v>0</v>
      </c>
      <c r="AI13" s="5">
        <f t="shared" si="10"/>
        <v>0</v>
      </c>
      <c r="AJ13" s="5">
        <f t="shared" si="10"/>
        <v>0</v>
      </c>
      <c r="AK13" s="5">
        <f t="shared" si="10"/>
        <v>0</v>
      </c>
      <c r="AL13" s="5">
        <f t="shared" si="10"/>
        <v>0</v>
      </c>
      <c r="AM13" s="5">
        <f t="shared" si="10"/>
        <v>0</v>
      </c>
      <c r="AN13" s="5">
        <f t="shared" si="10"/>
        <v>0</v>
      </c>
      <c r="AO13" s="5">
        <f t="shared" si="10"/>
        <v>0</v>
      </c>
      <c r="AP13" s="5">
        <f t="shared" si="10"/>
        <v>0</v>
      </c>
      <c r="AQ13" s="5">
        <f t="shared" si="10"/>
        <v>0</v>
      </c>
      <c r="AR13" s="5">
        <f t="shared" si="10"/>
        <v>0</v>
      </c>
      <c r="AS13" s="5">
        <f t="shared" si="10"/>
        <v>0</v>
      </c>
      <c r="AT13" s="5">
        <f t="shared" si="10"/>
        <v>0</v>
      </c>
      <c r="AU13" s="5">
        <f t="shared" si="10"/>
        <v>0</v>
      </c>
      <c r="AV13" s="5">
        <f t="shared" si="10"/>
        <v>0</v>
      </c>
      <c r="AW13" s="5">
        <f t="shared" si="10"/>
        <v>0</v>
      </c>
      <c r="AX13" s="5">
        <f t="shared" si="10"/>
        <v>0</v>
      </c>
      <c r="AY13" s="5">
        <f t="shared" si="10"/>
        <v>0</v>
      </c>
      <c r="AZ13" s="5">
        <f t="shared" si="10"/>
        <v>0</v>
      </c>
      <c r="BA13" s="5">
        <f t="shared" si="10"/>
        <v>0</v>
      </c>
      <c r="BB13" s="5">
        <f t="shared" si="10"/>
        <v>0</v>
      </c>
      <c r="BC13" s="5">
        <f t="shared" si="10"/>
        <v>0</v>
      </c>
      <c r="BD13" s="5">
        <f t="shared" si="10"/>
        <v>0</v>
      </c>
      <c r="BE13" s="5">
        <f t="shared" si="10"/>
        <v>0</v>
      </c>
      <c r="BF13" s="5">
        <f t="shared" si="10"/>
        <v>0</v>
      </c>
      <c r="BG13" s="5">
        <f t="shared" si="10"/>
        <v>0</v>
      </c>
      <c r="BH13" s="5">
        <f t="shared" si="10"/>
        <v>0</v>
      </c>
      <c r="BI13" s="5">
        <f t="shared" si="10"/>
        <v>0</v>
      </c>
      <c r="BJ13" s="5">
        <f t="shared" si="10"/>
        <v>0</v>
      </c>
      <c r="BK13" s="5">
        <f t="shared" si="10"/>
        <v>0</v>
      </c>
      <c r="BL13" s="5">
        <f t="shared" si="10"/>
        <v>0</v>
      </c>
      <c r="BM13" s="5">
        <f t="shared" si="10"/>
        <v>0</v>
      </c>
      <c r="BN13" s="5">
        <f t="shared" si="10"/>
        <v>0</v>
      </c>
      <c r="BO13" s="5">
        <f t="shared" si="10"/>
        <v>0</v>
      </c>
      <c r="BP13" s="5">
        <f t="shared" si="10"/>
        <v>0</v>
      </c>
      <c r="BQ13" s="5">
        <f t="shared" si="10"/>
        <v>0</v>
      </c>
      <c r="BR13" s="5">
        <f t="shared" si="10"/>
        <v>0</v>
      </c>
      <c r="BS13" s="5">
        <f t="shared" si="10"/>
        <v>0</v>
      </c>
      <c r="BT13" s="5">
        <f t="shared" si="11"/>
        <v>0</v>
      </c>
      <c r="BU13" s="5">
        <f t="shared" si="11"/>
        <v>0</v>
      </c>
      <c r="BV13" s="5">
        <f t="shared" si="11"/>
        <v>0</v>
      </c>
      <c r="BW13" s="5">
        <f t="shared" si="11"/>
        <v>0</v>
      </c>
      <c r="BX13" s="5">
        <f t="shared" si="11"/>
        <v>0</v>
      </c>
      <c r="BY13" s="5">
        <f t="shared" si="11"/>
        <v>0</v>
      </c>
      <c r="BZ13" s="5">
        <f t="shared" si="11"/>
        <v>0</v>
      </c>
      <c r="CA13" s="5">
        <f t="shared" si="11"/>
        <v>0</v>
      </c>
      <c r="CB13" s="5">
        <f t="shared" si="11"/>
        <v>0</v>
      </c>
      <c r="CC13" s="5">
        <f t="shared" si="11"/>
        <v>0</v>
      </c>
      <c r="CD13" s="5">
        <f t="shared" si="11"/>
        <v>0</v>
      </c>
      <c r="CE13" s="5">
        <f t="shared" si="11"/>
        <v>0</v>
      </c>
      <c r="CF13" s="5">
        <f t="shared" si="11"/>
        <v>0</v>
      </c>
      <c r="CG13" s="5">
        <f t="shared" si="11"/>
        <v>0</v>
      </c>
      <c r="CH13" s="5">
        <f t="shared" si="11"/>
        <v>0</v>
      </c>
      <c r="CI13" s="5">
        <f t="shared" si="11"/>
        <v>0</v>
      </c>
      <c r="CJ13" s="5">
        <f t="shared" si="11"/>
        <v>0</v>
      </c>
      <c r="CK13" s="5">
        <f t="shared" si="11"/>
        <v>0</v>
      </c>
      <c r="CL13" s="5">
        <f t="shared" si="11"/>
        <v>0</v>
      </c>
      <c r="CM13" s="5">
        <f t="shared" si="11"/>
        <v>0</v>
      </c>
      <c r="CN13" s="5">
        <f t="shared" si="11"/>
        <v>0</v>
      </c>
      <c r="CO13" s="5">
        <f t="shared" si="11"/>
        <v>0</v>
      </c>
      <c r="CP13" s="5">
        <f t="shared" si="11"/>
        <v>0</v>
      </c>
      <c r="CQ13" s="5">
        <f t="shared" si="11"/>
        <v>0</v>
      </c>
      <c r="CR13" s="5">
        <f t="shared" si="11"/>
        <v>0</v>
      </c>
    </row>
    <row r="14" spans="2:96" customFormat="1" x14ac:dyDescent="0.25">
      <c r="B14" t="s">
        <v>5</v>
      </c>
      <c r="C14" s="16">
        <f>300*NRA</f>
        <v>60000000</v>
      </c>
      <c r="D14" s="6">
        <v>1</v>
      </c>
      <c r="E14" s="6">
        <v>24</v>
      </c>
      <c r="F14" t="str">
        <f t="shared" si="12"/>
        <v>OK</v>
      </c>
      <c r="G14" s="5">
        <f t="shared" si="13"/>
        <v>2500000</v>
      </c>
      <c r="H14" s="5">
        <f t="shared" si="10"/>
        <v>2500000</v>
      </c>
      <c r="I14" s="5">
        <f t="shared" si="10"/>
        <v>2500000</v>
      </c>
      <c r="J14" s="5">
        <f t="shared" si="10"/>
        <v>2500000</v>
      </c>
      <c r="K14" s="5">
        <f t="shared" si="10"/>
        <v>2500000</v>
      </c>
      <c r="L14" s="5">
        <f t="shared" si="10"/>
        <v>2500000</v>
      </c>
      <c r="M14" s="5">
        <f t="shared" si="10"/>
        <v>2500000</v>
      </c>
      <c r="N14" s="5">
        <f t="shared" si="10"/>
        <v>2500000</v>
      </c>
      <c r="O14" s="5">
        <f t="shared" si="10"/>
        <v>2500000</v>
      </c>
      <c r="P14" s="5">
        <f t="shared" si="10"/>
        <v>2500000</v>
      </c>
      <c r="Q14" s="5">
        <f t="shared" si="10"/>
        <v>2500000</v>
      </c>
      <c r="R14" s="5">
        <f t="shared" si="10"/>
        <v>2500000</v>
      </c>
      <c r="S14" s="5">
        <f t="shared" si="10"/>
        <v>2500000</v>
      </c>
      <c r="T14" s="5">
        <f t="shared" si="10"/>
        <v>2500000</v>
      </c>
      <c r="U14" s="5">
        <f t="shared" si="10"/>
        <v>2500000</v>
      </c>
      <c r="V14" s="5">
        <f t="shared" si="10"/>
        <v>2500000</v>
      </c>
      <c r="W14" s="5">
        <f t="shared" si="10"/>
        <v>2500000</v>
      </c>
      <c r="X14" s="5">
        <f t="shared" si="10"/>
        <v>2500000</v>
      </c>
      <c r="Y14" s="5">
        <f t="shared" si="10"/>
        <v>2500000</v>
      </c>
      <c r="Z14" s="5">
        <f t="shared" si="10"/>
        <v>2500000</v>
      </c>
      <c r="AA14" s="5">
        <f t="shared" si="10"/>
        <v>2500000</v>
      </c>
      <c r="AB14" s="5">
        <f t="shared" si="10"/>
        <v>2500000</v>
      </c>
      <c r="AC14" s="5">
        <f t="shared" si="10"/>
        <v>2500000</v>
      </c>
      <c r="AD14" s="5">
        <f t="shared" si="10"/>
        <v>2500000</v>
      </c>
      <c r="AE14" s="5">
        <f t="shared" si="10"/>
        <v>0</v>
      </c>
      <c r="AF14" s="5">
        <f t="shared" si="10"/>
        <v>0</v>
      </c>
      <c r="AG14" s="5">
        <f t="shared" si="10"/>
        <v>0</v>
      </c>
      <c r="AH14" s="5">
        <f t="shared" si="10"/>
        <v>0</v>
      </c>
      <c r="AI14" s="5">
        <f t="shared" si="10"/>
        <v>0</v>
      </c>
      <c r="AJ14" s="5">
        <f t="shared" si="10"/>
        <v>0</v>
      </c>
      <c r="AK14" s="5">
        <f t="shared" si="10"/>
        <v>0</v>
      </c>
      <c r="AL14" s="5">
        <f t="shared" si="10"/>
        <v>0</v>
      </c>
      <c r="AM14" s="5">
        <f t="shared" si="10"/>
        <v>0</v>
      </c>
      <c r="AN14" s="5">
        <f t="shared" si="10"/>
        <v>0</v>
      </c>
      <c r="AO14" s="5">
        <f t="shared" si="10"/>
        <v>0</v>
      </c>
      <c r="AP14" s="5">
        <f t="shared" si="10"/>
        <v>0</v>
      </c>
      <c r="AQ14" s="5">
        <f t="shared" si="10"/>
        <v>0</v>
      </c>
      <c r="AR14" s="5">
        <f t="shared" si="10"/>
        <v>0</v>
      </c>
      <c r="AS14" s="5">
        <f t="shared" si="10"/>
        <v>0</v>
      </c>
      <c r="AT14" s="5">
        <f t="shared" si="10"/>
        <v>0</v>
      </c>
      <c r="AU14" s="5">
        <f t="shared" si="10"/>
        <v>0</v>
      </c>
      <c r="AV14" s="5">
        <f t="shared" si="10"/>
        <v>0</v>
      </c>
      <c r="AW14" s="5">
        <f t="shared" si="10"/>
        <v>0</v>
      </c>
      <c r="AX14" s="5">
        <f t="shared" si="10"/>
        <v>0</v>
      </c>
      <c r="AY14" s="5">
        <f t="shared" si="10"/>
        <v>0</v>
      </c>
      <c r="AZ14" s="5">
        <f t="shared" si="10"/>
        <v>0</v>
      </c>
      <c r="BA14" s="5">
        <f t="shared" si="10"/>
        <v>0</v>
      </c>
      <c r="BB14" s="5">
        <f t="shared" si="10"/>
        <v>0</v>
      </c>
      <c r="BC14" s="5">
        <f t="shared" si="10"/>
        <v>0</v>
      </c>
      <c r="BD14" s="5">
        <f t="shared" si="10"/>
        <v>0</v>
      </c>
      <c r="BE14" s="5">
        <f t="shared" si="10"/>
        <v>0</v>
      </c>
      <c r="BF14" s="5">
        <f t="shared" si="10"/>
        <v>0</v>
      </c>
      <c r="BG14" s="5">
        <f t="shared" si="10"/>
        <v>0</v>
      </c>
      <c r="BH14" s="5">
        <f t="shared" si="10"/>
        <v>0</v>
      </c>
      <c r="BI14" s="5">
        <f t="shared" si="10"/>
        <v>0</v>
      </c>
      <c r="BJ14" s="5">
        <f t="shared" si="10"/>
        <v>0</v>
      </c>
      <c r="BK14" s="5">
        <f t="shared" si="10"/>
        <v>0</v>
      </c>
      <c r="BL14" s="5">
        <f t="shared" si="10"/>
        <v>0</v>
      </c>
      <c r="BM14" s="5">
        <f t="shared" si="10"/>
        <v>0</v>
      </c>
      <c r="BN14" s="5">
        <f t="shared" si="10"/>
        <v>0</v>
      </c>
      <c r="BO14" s="5">
        <f t="shared" si="10"/>
        <v>0</v>
      </c>
      <c r="BP14" s="5">
        <f t="shared" si="10"/>
        <v>0</v>
      </c>
      <c r="BQ14" s="5">
        <f t="shared" si="10"/>
        <v>0</v>
      </c>
      <c r="BR14" s="5">
        <f t="shared" si="10"/>
        <v>0</v>
      </c>
      <c r="BS14" s="5">
        <f t="shared" si="10"/>
        <v>0</v>
      </c>
      <c r="BT14" s="5">
        <f t="shared" si="11"/>
        <v>0</v>
      </c>
      <c r="BU14" s="5">
        <f t="shared" si="11"/>
        <v>0</v>
      </c>
      <c r="BV14" s="5">
        <f t="shared" si="11"/>
        <v>0</v>
      </c>
      <c r="BW14" s="5">
        <f t="shared" si="11"/>
        <v>0</v>
      </c>
      <c r="BX14" s="5">
        <f t="shared" si="11"/>
        <v>0</v>
      </c>
      <c r="BY14" s="5">
        <f t="shared" si="11"/>
        <v>0</v>
      </c>
      <c r="BZ14" s="5">
        <f t="shared" si="11"/>
        <v>0</v>
      </c>
      <c r="CA14" s="5">
        <f t="shared" si="11"/>
        <v>0</v>
      </c>
      <c r="CB14" s="5">
        <f t="shared" si="11"/>
        <v>0</v>
      </c>
      <c r="CC14" s="5">
        <f t="shared" si="11"/>
        <v>0</v>
      </c>
      <c r="CD14" s="5">
        <f t="shared" si="11"/>
        <v>0</v>
      </c>
      <c r="CE14" s="5">
        <f t="shared" si="11"/>
        <v>0</v>
      </c>
      <c r="CF14" s="5">
        <f t="shared" si="11"/>
        <v>0</v>
      </c>
      <c r="CG14" s="5">
        <f t="shared" si="11"/>
        <v>0</v>
      </c>
      <c r="CH14" s="5">
        <f t="shared" si="11"/>
        <v>0</v>
      </c>
      <c r="CI14" s="5">
        <f t="shared" si="11"/>
        <v>0</v>
      </c>
      <c r="CJ14" s="5">
        <f t="shared" si="11"/>
        <v>0</v>
      </c>
      <c r="CK14" s="5">
        <f t="shared" si="11"/>
        <v>0</v>
      </c>
      <c r="CL14" s="5">
        <f t="shared" si="11"/>
        <v>0</v>
      </c>
      <c r="CM14" s="5">
        <f t="shared" si="11"/>
        <v>0</v>
      </c>
      <c r="CN14" s="5">
        <f t="shared" si="11"/>
        <v>0</v>
      </c>
      <c r="CO14" s="5">
        <f t="shared" si="11"/>
        <v>0</v>
      </c>
      <c r="CP14" s="5">
        <f t="shared" si="11"/>
        <v>0</v>
      </c>
      <c r="CQ14" s="5">
        <f t="shared" si="11"/>
        <v>0</v>
      </c>
      <c r="CR14" s="5">
        <f t="shared" si="11"/>
        <v>0</v>
      </c>
    </row>
    <row r="15" spans="2:96" customFormat="1" x14ac:dyDescent="0.25">
      <c r="B15" t="s">
        <v>6</v>
      </c>
      <c r="C15" s="16">
        <f>+C14*0.15</f>
        <v>9000000</v>
      </c>
      <c r="D15" s="6">
        <v>1</v>
      </c>
      <c r="E15" s="6">
        <v>24</v>
      </c>
      <c r="F15" t="str">
        <f t="shared" si="12"/>
        <v>OK</v>
      </c>
      <c r="G15" s="5">
        <f t="shared" si="13"/>
        <v>375000</v>
      </c>
      <c r="H15" s="5">
        <f t="shared" si="10"/>
        <v>375000</v>
      </c>
      <c r="I15" s="5">
        <f t="shared" si="10"/>
        <v>375000</v>
      </c>
      <c r="J15" s="5">
        <f t="shared" si="10"/>
        <v>375000</v>
      </c>
      <c r="K15" s="5">
        <f t="shared" si="10"/>
        <v>375000</v>
      </c>
      <c r="L15" s="5">
        <f t="shared" si="10"/>
        <v>375000</v>
      </c>
      <c r="M15" s="5">
        <f t="shared" si="10"/>
        <v>375000</v>
      </c>
      <c r="N15" s="5">
        <f t="shared" si="10"/>
        <v>375000</v>
      </c>
      <c r="O15" s="5">
        <f t="shared" si="10"/>
        <v>375000</v>
      </c>
      <c r="P15" s="5">
        <f t="shared" si="10"/>
        <v>375000</v>
      </c>
      <c r="Q15" s="5">
        <f t="shared" si="10"/>
        <v>375000</v>
      </c>
      <c r="R15" s="5">
        <f t="shared" si="10"/>
        <v>375000</v>
      </c>
      <c r="S15" s="5">
        <f t="shared" si="10"/>
        <v>375000</v>
      </c>
      <c r="T15" s="5">
        <f t="shared" si="10"/>
        <v>375000</v>
      </c>
      <c r="U15" s="5">
        <f t="shared" si="10"/>
        <v>375000</v>
      </c>
      <c r="V15" s="5">
        <f t="shared" si="10"/>
        <v>375000</v>
      </c>
      <c r="W15" s="5">
        <f t="shared" si="10"/>
        <v>375000</v>
      </c>
      <c r="X15" s="5">
        <f t="shared" si="10"/>
        <v>375000</v>
      </c>
      <c r="Y15" s="5">
        <f t="shared" si="10"/>
        <v>375000</v>
      </c>
      <c r="Z15" s="5">
        <f t="shared" si="10"/>
        <v>375000</v>
      </c>
      <c r="AA15" s="5">
        <f t="shared" si="10"/>
        <v>375000</v>
      </c>
      <c r="AB15" s="5">
        <f t="shared" si="10"/>
        <v>375000</v>
      </c>
      <c r="AC15" s="5">
        <f t="shared" si="10"/>
        <v>375000</v>
      </c>
      <c r="AD15" s="5">
        <f t="shared" si="10"/>
        <v>375000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 s="5">
        <f t="shared" si="10"/>
        <v>0</v>
      </c>
      <c r="AO15" s="5">
        <f t="shared" si="10"/>
        <v>0</v>
      </c>
      <c r="AP15" s="5">
        <f t="shared" si="10"/>
        <v>0</v>
      </c>
      <c r="AQ15" s="5">
        <f t="shared" si="10"/>
        <v>0</v>
      </c>
      <c r="AR15" s="5">
        <f t="shared" si="10"/>
        <v>0</v>
      </c>
      <c r="AS15" s="5">
        <f t="shared" si="10"/>
        <v>0</v>
      </c>
      <c r="AT15" s="5">
        <f t="shared" si="10"/>
        <v>0</v>
      </c>
      <c r="AU15" s="5">
        <f t="shared" si="10"/>
        <v>0</v>
      </c>
      <c r="AV15" s="5">
        <f t="shared" si="10"/>
        <v>0</v>
      </c>
      <c r="AW15" s="5">
        <f t="shared" si="10"/>
        <v>0</v>
      </c>
      <c r="AX15" s="5">
        <f t="shared" si="10"/>
        <v>0</v>
      </c>
      <c r="AY15" s="5">
        <f t="shared" si="10"/>
        <v>0</v>
      </c>
      <c r="AZ15" s="5">
        <f t="shared" si="10"/>
        <v>0</v>
      </c>
      <c r="BA15" s="5">
        <f t="shared" si="10"/>
        <v>0</v>
      </c>
      <c r="BB15" s="5">
        <f t="shared" si="10"/>
        <v>0</v>
      </c>
      <c r="BC15" s="5">
        <f t="shared" si="10"/>
        <v>0</v>
      </c>
      <c r="BD15" s="5">
        <f t="shared" si="10"/>
        <v>0</v>
      </c>
      <c r="BE15" s="5">
        <f t="shared" si="10"/>
        <v>0</v>
      </c>
      <c r="BF15" s="5">
        <f t="shared" si="10"/>
        <v>0</v>
      </c>
      <c r="BG15" s="5">
        <f t="shared" si="10"/>
        <v>0</v>
      </c>
      <c r="BH15" s="5">
        <f t="shared" si="10"/>
        <v>0</v>
      </c>
      <c r="BI15" s="5">
        <f t="shared" si="10"/>
        <v>0</v>
      </c>
      <c r="BJ15" s="5">
        <f t="shared" si="10"/>
        <v>0</v>
      </c>
      <c r="BK15" s="5">
        <f t="shared" si="10"/>
        <v>0</v>
      </c>
      <c r="BL15" s="5">
        <f t="shared" si="10"/>
        <v>0</v>
      </c>
      <c r="BM15" s="5">
        <f t="shared" si="10"/>
        <v>0</v>
      </c>
      <c r="BN15" s="5">
        <f t="shared" si="10"/>
        <v>0</v>
      </c>
      <c r="BO15" s="5">
        <f t="shared" si="10"/>
        <v>0</v>
      </c>
      <c r="BP15" s="5">
        <f t="shared" si="10"/>
        <v>0</v>
      </c>
      <c r="BQ15" s="5">
        <f t="shared" si="10"/>
        <v>0</v>
      </c>
      <c r="BR15" s="5">
        <f t="shared" si="10"/>
        <v>0</v>
      </c>
      <c r="BS15" s="5">
        <f t="shared" ref="H15:BS19" si="14">AND(BS$7&gt;=$D15,BS$7&lt;=$E15)*($C15/($E15-$D15+1))</f>
        <v>0</v>
      </c>
      <c r="BT15" s="5">
        <f t="shared" si="11"/>
        <v>0</v>
      </c>
      <c r="BU15" s="5">
        <f t="shared" si="11"/>
        <v>0</v>
      </c>
      <c r="BV15" s="5">
        <f t="shared" si="11"/>
        <v>0</v>
      </c>
      <c r="BW15" s="5">
        <f t="shared" si="11"/>
        <v>0</v>
      </c>
      <c r="BX15" s="5">
        <f t="shared" si="11"/>
        <v>0</v>
      </c>
      <c r="BY15" s="5">
        <f t="shared" si="11"/>
        <v>0</v>
      </c>
      <c r="BZ15" s="5">
        <f t="shared" si="11"/>
        <v>0</v>
      </c>
      <c r="CA15" s="5">
        <f t="shared" si="11"/>
        <v>0</v>
      </c>
      <c r="CB15" s="5">
        <f t="shared" si="11"/>
        <v>0</v>
      </c>
      <c r="CC15" s="5">
        <f t="shared" si="11"/>
        <v>0</v>
      </c>
      <c r="CD15" s="5">
        <f t="shared" si="11"/>
        <v>0</v>
      </c>
      <c r="CE15" s="5">
        <f t="shared" si="11"/>
        <v>0</v>
      </c>
      <c r="CF15" s="5">
        <f t="shared" si="11"/>
        <v>0</v>
      </c>
      <c r="CG15" s="5">
        <f t="shared" si="11"/>
        <v>0</v>
      </c>
      <c r="CH15" s="5">
        <f t="shared" si="11"/>
        <v>0</v>
      </c>
      <c r="CI15" s="5">
        <f t="shared" si="11"/>
        <v>0</v>
      </c>
      <c r="CJ15" s="5">
        <f t="shared" si="11"/>
        <v>0</v>
      </c>
      <c r="CK15" s="5">
        <f t="shared" si="11"/>
        <v>0</v>
      </c>
      <c r="CL15" s="5">
        <f t="shared" si="11"/>
        <v>0</v>
      </c>
      <c r="CM15" s="5">
        <f t="shared" si="11"/>
        <v>0</v>
      </c>
      <c r="CN15" s="5">
        <f t="shared" si="11"/>
        <v>0</v>
      </c>
      <c r="CO15" s="5">
        <f t="shared" si="11"/>
        <v>0</v>
      </c>
      <c r="CP15" s="5">
        <f t="shared" si="11"/>
        <v>0</v>
      </c>
      <c r="CQ15" s="5">
        <f t="shared" si="11"/>
        <v>0</v>
      </c>
      <c r="CR15" s="5">
        <f t="shared" si="11"/>
        <v>0</v>
      </c>
    </row>
    <row r="16" spans="2:96" customFormat="1" x14ac:dyDescent="0.25">
      <c r="B16" t="s">
        <v>10</v>
      </c>
      <c r="C16" s="16">
        <f>60*NRA/2</f>
        <v>6000000</v>
      </c>
      <c r="D16" s="6">
        <v>25</v>
      </c>
      <c r="E16" s="6">
        <v>25</v>
      </c>
      <c r="F16" t="str">
        <f t="shared" si="12"/>
        <v>OK</v>
      </c>
      <c r="G16" s="5">
        <f t="shared" si="13"/>
        <v>0</v>
      </c>
      <c r="H16" s="5">
        <f t="shared" si="14"/>
        <v>0</v>
      </c>
      <c r="I16" s="5">
        <f t="shared" si="14"/>
        <v>0</v>
      </c>
      <c r="J16" s="5">
        <f t="shared" si="14"/>
        <v>0</v>
      </c>
      <c r="K16" s="5">
        <f t="shared" si="14"/>
        <v>0</v>
      </c>
      <c r="L16" s="5">
        <f t="shared" si="14"/>
        <v>0</v>
      </c>
      <c r="M16" s="5">
        <f t="shared" si="14"/>
        <v>0</v>
      </c>
      <c r="N16" s="5">
        <f t="shared" si="14"/>
        <v>0</v>
      </c>
      <c r="O16" s="5">
        <f t="shared" si="14"/>
        <v>0</v>
      </c>
      <c r="P16" s="5">
        <f t="shared" si="14"/>
        <v>0</v>
      </c>
      <c r="Q16" s="5">
        <f t="shared" si="14"/>
        <v>0</v>
      </c>
      <c r="R16" s="5">
        <f t="shared" si="14"/>
        <v>0</v>
      </c>
      <c r="S16" s="5">
        <f t="shared" si="14"/>
        <v>0</v>
      </c>
      <c r="T16" s="5">
        <f t="shared" si="14"/>
        <v>0</v>
      </c>
      <c r="U16" s="5">
        <f t="shared" si="14"/>
        <v>0</v>
      </c>
      <c r="V16" s="5">
        <f t="shared" si="14"/>
        <v>0</v>
      </c>
      <c r="W16" s="5">
        <f t="shared" si="14"/>
        <v>0</v>
      </c>
      <c r="X16" s="5">
        <f t="shared" si="14"/>
        <v>0</v>
      </c>
      <c r="Y16" s="5">
        <f t="shared" si="14"/>
        <v>0</v>
      </c>
      <c r="Z16" s="5">
        <f t="shared" si="14"/>
        <v>0</v>
      </c>
      <c r="AA16" s="5">
        <f t="shared" si="14"/>
        <v>0</v>
      </c>
      <c r="AB16" s="5">
        <f t="shared" si="14"/>
        <v>0</v>
      </c>
      <c r="AC16" s="5">
        <f t="shared" si="14"/>
        <v>0</v>
      </c>
      <c r="AD16" s="5">
        <f t="shared" si="14"/>
        <v>0</v>
      </c>
      <c r="AE16" s="5">
        <f t="shared" si="14"/>
        <v>6000000</v>
      </c>
      <c r="AF16" s="5">
        <f t="shared" si="14"/>
        <v>0</v>
      </c>
      <c r="AG16" s="5">
        <f t="shared" si="14"/>
        <v>0</v>
      </c>
      <c r="AH16" s="5">
        <f t="shared" si="14"/>
        <v>0</v>
      </c>
      <c r="AI16" s="5">
        <f t="shared" si="14"/>
        <v>0</v>
      </c>
      <c r="AJ16" s="5">
        <f t="shared" si="14"/>
        <v>0</v>
      </c>
      <c r="AK16" s="5">
        <f t="shared" si="14"/>
        <v>0</v>
      </c>
      <c r="AL16" s="5">
        <f t="shared" si="14"/>
        <v>0</v>
      </c>
      <c r="AM16" s="5">
        <f t="shared" si="14"/>
        <v>0</v>
      </c>
      <c r="AN16" s="5">
        <f t="shared" si="14"/>
        <v>0</v>
      </c>
      <c r="AO16" s="5">
        <f t="shared" si="14"/>
        <v>0</v>
      </c>
      <c r="AP16" s="5">
        <f t="shared" si="14"/>
        <v>0</v>
      </c>
      <c r="AQ16" s="5">
        <f t="shared" si="14"/>
        <v>0</v>
      </c>
      <c r="AR16" s="5">
        <f t="shared" si="14"/>
        <v>0</v>
      </c>
      <c r="AS16" s="5">
        <f t="shared" si="14"/>
        <v>0</v>
      </c>
      <c r="AT16" s="5">
        <f t="shared" si="14"/>
        <v>0</v>
      </c>
      <c r="AU16" s="5">
        <f t="shared" si="14"/>
        <v>0</v>
      </c>
      <c r="AV16" s="5">
        <f t="shared" si="14"/>
        <v>0</v>
      </c>
      <c r="AW16" s="5">
        <f t="shared" si="14"/>
        <v>0</v>
      </c>
      <c r="AX16" s="5">
        <f t="shared" si="14"/>
        <v>0</v>
      </c>
      <c r="AY16" s="5">
        <f t="shared" si="14"/>
        <v>0</v>
      </c>
      <c r="AZ16" s="5">
        <f t="shared" si="14"/>
        <v>0</v>
      </c>
      <c r="BA16" s="5">
        <f t="shared" si="14"/>
        <v>0</v>
      </c>
      <c r="BB16" s="5">
        <f t="shared" si="14"/>
        <v>0</v>
      </c>
      <c r="BC16" s="5">
        <f t="shared" si="14"/>
        <v>0</v>
      </c>
      <c r="BD16" s="5">
        <f t="shared" si="14"/>
        <v>0</v>
      </c>
      <c r="BE16" s="5">
        <f t="shared" si="14"/>
        <v>0</v>
      </c>
      <c r="BF16" s="5">
        <f t="shared" si="14"/>
        <v>0</v>
      </c>
      <c r="BG16" s="5">
        <f t="shared" si="14"/>
        <v>0</v>
      </c>
      <c r="BH16" s="5">
        <f t="shared" si="14"/>
        <v>0</v>
      </c>
      <c r="BI16" s="5">
        <f t="shared" si="14"/>
        <v>0</v>
      </c>
      <c r="BJ16" s="5">
        <f t="shared" si="14"/>
        <v>0</v>
      </c>
      <c r="BK16" s="5">
        <f t="shared" si="14"/>
        <v>0</v>
      </c>
      <c r="BL16" s="5">
        <f t="shared" si="14"/>
        <v>0</v>
      </c>
      <c r="BM16" s="5">
        <f t="shared" si="14"/>
        <v>0</v>
      </c>
      <c r="BN16" s="5">
        <f t="shared" si="14"/>
        <v>0</v>
      </c>
      <c r="BO16" s="5">
        <f t="shared" si="14"/>
        <v>0</v>
      </c>
      <c r="BP16" s="5">
        <f t="shared" si="14"/>
        <v>0</v>
      </c>
      <c r="BQ16" s="5">
        <f t="shared" si="14"/>
        <v>0</v>
      </c>
      <c r="BR16" s="5">
        <f t="shared" si="14"/>
        <v>0</v>
      </c>
      <c r="BS16" s="5">
        <f t="shared" si="14"/>
        <v>0</v>
      </c>
      <c r="BT16" s="5">
        <f t="shared" si="11"/>
        <v>0</v>
      </c>
      <c r="BU16" s="5">
        <f t="shared" si="11"/>
        <v>0</v>
      </c>
      <c r="BV16" s="5">
        <f t="shared" si="11"/>
        <v>0</v>
      </c>
      <c r="BW16" s="5">
        <f t="shared" si="11"/>
        <v>0</v>
      </c>
      <c r="BX16" s="5">
        <f t="shared" si="11"/>
        <v>0</v>
      </c>
      <c r="BY16" s="5">
        <f t="shared" si="11"/>
        <v>0</v>
      </c>
      <c r="BZ16" s="5">
        <f t="shared" si="11"/>
        <v>0</v>
      </c>
      <c r="CA16" s="5">
        <f t="shared" si="11"/>
        <v>0</v>
      </c>
      <c r="CB16" s="5">
        <f t="shared" si="11"/>
        <v>0</v>
      </c>
      <c r="CC16" s="5">
        <f t="shared" si="11"/>
        <v>0</v>
      </c>
      <c r="CD16" s="5">
        <f t="shared" si="11"/>
        <v>0</v>
      </c>
      <c r="CE16" s="5">
        <f t="shared" si="11"/>
        <v>0</v>
      </c>
      <c r="CF16" s="5">
        <f t="shared" si="11"/>
        <v>0</v>
      </c>
      <c r="CG16" s="5">
        <f t="shared" si="11"/>
        <v>0</v>
      </c>
      <c r="CH16" s="5">
        <f t="shared" si="11"/>
        <v>0</v>
      </c>
      <c r="CI16" s="5">
        <f t="shared" si="11"/>
        <v>0</v>
      </c>
      <c r="CJ16" s="5">
        <f t="shared" si="11"/>
        <v>0</v>
      </c>
      <c r="CK16" s="5">
        <f t="shared" si="11"/>
        <v>0</v>
      </c>
      <c r="CL16" s="5">
        <f t="shared" si="11"/>
        <v>0</v>
      </c>
      <c r="CM16" s="5">
        <f t="shared" si="11"/>
        <v>0</v>
      </c>
      <c r="CN16" s="5">
        <f t="shared" si="11"/>
        <v>0</v>
      </c>
      <c r="CO16" s="5">
        <f t="shared" si="11"/>
        <v>0</v>
      </c>
      <c r="CP16" s="5">
        <f t="shared" si="11"/>
        <v>0</v>
      </c>
      <c r="CQ16" s="5">
        <f t="shared" si="11"/>
        <v>0</v>
      </c>
      <c r="CR16" s="5">
        <f t="shared" si="11"/>
        <v>0</v>
      </c>
    </row>
    <row r="17" spans="2:96" customFormat="1" x14ac:dyDescent="0.25">
      <c r="B17" t="s">
        <v>11</v>
      </c>
      <c r="C17" s="16">
        <f>60*NRA/2</f>
        <v>6000000</v>
      </c>
      <c r="D17" s="6">
        <v>30</v>
      </c>
      <c r="E17" s="6">
        <v>30</v>
      </c>
      <c r="F17" t="str">
        <f t="shared" si="12"/>
        <v>OK</v>
      </c>
      <c r="G17" s="5">
        <f t="shared" si="13"/>
        <v>0</v>
      </c>
      <c r="H17" s="5">
        <f t="shared" si="14"/>
        <v>0</v>
      </c>
      <c r="I17" s="5">
        <f t="shared" si="14"/>
        <v>0</v>
      </c>
      <c r="J17" s="5">
        <f t="shared" si="14"/>
        <v>0</v>
      </c>
      <c r="K17" s="5">
        <f t="shared" si="14"/>
        <v>0</v>
      </c>
      <c r="L17" s="5">
        <f t="shared" si="14"/>
        <v>0</v>
      </c>
      <c r="M17" s="5">
        <f t="shared" si="14"/>
        <v>0</v>
      </c>
      <c r="N17" s="5">
        <f t="shared" si="14"/>
        <v>0</v>
      </c>
      <c r="O17" s="5">
        <f t="shared" si="14"/>
        <v>0</v>
      </c>
      <c r="P17" s="5">
        <f t="shared" si="14"/>
        <v>0</v>
      </c>
      <c r="Q17" s="5">
        <f t="shared" si="14"/>
        <v>0</v>
      </c>
      <c r="R17" s="5">
        <f t="shared" si="14"/>
        <v>0</v>
      </c>
      <c r="S17" s="5">
        <f t="shared" si="14"/>
        <v>0</v>
      </c>
      <c r="T17" s="5">
        <f t="shared" si="14"/>
        <v>0</v>
      </c>
      <c r="U17" s="5">
        <f t="shared" si="14"/>
        <v>0</v>
      </c>
      <c r="V17" s="5">
        <f t="shared" si="14"/>
        <v>0</v>
      </c>
      <c r="W17" s="5">
        <f t="shared" si="14"/>
        <v>0</v>
      </c>
      <c r="X17" s="5">
        <f t="shared" si="14"/>
        <v>0</v>
      </c>
      <c r="Y17" s="5">
        <f t="shared" si="14"/>
        <v>0</v>
      </c>
      <c r="Z17" s="5">
        <f t="shared" si="14"/>
        <v>0</v>
      </c>
      <c r="AA17" s="5">
        <f t="shared" si="14"/>
        <v>0</v>
      </c>
      <c r="AB17" s="5">
        <f t="shared" si="14"/>
        <v>0</v>
      </c>
      <c r="AC17" s="5">
        <f t="shared" si="14"/>
        <v>0</v>
      </c>
      <c r="AD17" s="5">
        <f t="shared" si="14"/>
        <v>0</v>
      </c>
      <c r="AE17" s="5">
        <f t="shared" si="14"/>
        <v>0</v>
      </c>
      <c r="AF17" s="5">
        <f t="shared" si="14"/>
        <v>0</v>
      </c>
      <c r="AG17" s="5">
        <f t="shared" si="14"/>
        <v>0</v>
      </c>
      <c r="AH17" s="5">
        <f t="shared" si="14"/>
        <v>0</v>
      </c>
      <c r="AI17" s="5">
        <f t="shared" si="14"/>
        <v>0</v>
      </c>
      <c r="AJ17" s="5">
        <f t="shared" si="14"/>
        <v>6000000</v>
      </c>
      <c r="AK17" s="5">
        <f t="shared" si="14"/>
        <v>0</v>
      </c>
      <c r="AL17" s="5">
        <f t="shared" si="14"/>
        <v>0</v>
      </c>
      <c r="AM17" s="5">
        <f t="shared" si="14"/>
        <v>0</v>
      </c>
      <c r="AN17" s="5">
        <f t="shared" si="14"/>
        <v>0</v>
      </c>
      <c r="AO17" s="5">
        <f t="shared" si="14"/>
        <v>0</v>
      </c>
      <c r="AP17" s="5">
        <f t="shared" si="14"/>
        <v>0</v>
      </c>
      <c r="AQ17" s="5">
        <f t="shared" si="14"/>
        <v>0</v>
      </c>
      <c r="AR17" s="5">
        <f t="shared" si="14"/>
        <v>0</v>
      </c>
      <c r="AS17" s="5">
        <f t="shared" si="14"/>
        <v>0</v>
      </c>
      <c r="AT17" s="5">
        <f t="shared" si="14"/>
        <v>0</v>
      </c>
      <c r="AU17" s="5">
        <f t="shared" si="14"/>
        <v>0</v>
      </c>
      <c r="AV17" s="5">
        <f t="shared" si="14"/>
        <v>0</v>
      </c>
      <c r="AW17" s="5">
        <f t="shared" si="14"/>
        <v>0</v>
      </c>
      <c r="AX17" s="5">
        <f t="shared" si="14"/>
        <v>0</v>
      </c>
      <c r="AY17" s="5">
        <f t="shared" si="14"/>
        <v>0</v>
      </c>
      <c r="AZ17" s="5">
        <f t="shared" si="14"/>
        <v>0</v>
      </c>
      <c r="BA17" s="5">
        <f t="shared" si="14"/>
        <v>0</v>
      </c>
      <c r="BB17" s="5">
        <f t="shared" si="14"/>
        <v>0</v>
      </c>
      <c r="BC17" s="5">
        <f t="shared" si="14"/>
        <v>0</v>
      </c>
      <c r="BD17" s="5">
        <f t="shared" si="14"/>
        <v>0</v>
      </c>
      <c r="BE17" s="5">
        <f t="shared" si="14"/>
        <v>0</v>
      </c>
      <c r="BF17" s="5">
        <f t="shared" si="14"/>
        <v>0</v>
      </c>
      <c r="BG17" s="5">
        <f t="shared" si="14"/>
        <v>0</v>
      </c>
      <c r="BH17" s="5">
        <f t="shared" si="14"/>
        <v>0</v>
      </c>
      <c r="BI17" s="5">
        <f t="shared" si="14"/>
        <v>0</v>
      </c>
      <c r="BJ17" s="5">
        <f t="shared" si="14"/>
        <v>0</v>
      </c>
      <c r="BK17" s="5">
        <f t="shared" si="14"/>
        <v>0</v>
      </c>
      <c r="BL17" s="5">
        <f t="shared" si="14"/>
        <v>0</v>
      </c>
      <c r="BM17" s="5">
        <f t="shared" si="14"/>
        <v>0</v>
      </c>
      <c r="BN17" s="5">
        <f t="shared" si="14"/>
        <v>0</v>
      </c>
      <c r="BO17" s="5">
        <f t="shared" si="14"/>
        <v>0</v>
      </c>
      <c r="BP17" s="5">
        <f t="shared" si="14"/>
        <v>0</v>
      </c>
      <c r="BQ17" s="5">
        <f t="shared" si="14"/>
        <v>0</v>
      </c>
      <c r="BR17" s="5">
        <f t="shared" si="14"/>
        <v>0</v>
      </c>
      <c r="BS17" s="5">
        <f t="shared" si="14"/>
        <v>0</v>
      </c>
      <c r="BT17" s="5">
        <f t="shared" si="11"/>
        <v>0</v>
      </c>
      <c r="BU17" s="5">
        <f t="shared" si="11"/>
        <v>0</v>
      </c>
      <c r="BV17" s="5">
        <f t="shared" si="11"/>
        <v>0</v>
      </c>
      <c r="BW17" s="5">
        <f t="shared" si="11"/>
        <v>0</v>
      </c>
      <c r="BX17" s="5">
        <f t="shared" si="11"/>
        <v>0</v>
      </c>
      <c r="BY17" s="5">
        <f t="shared" si="11"/>
        <v>0</v>
      </c>
      <c r="BZ17" s="5">
        <f t="shared" si="11"/>
        <v>0</v>
      </c>
      <c r="CA17" s="5">
        <f t="shared" si="11"/>
        <v>0</v>
      </c>
      <c r="CB17" s="5">
        <f t="shared" si="11"/>
        <v>0</v>
      </c>
      <c r="CC17" s="5">
        <f t="shared" si="11"/>
        <v>0</v>
      </c>
      <c r="CD17" s="5">
        <f t="shared" si="11"/>
        <v>0</v>
      </c>
      <c r="CE17" s="5">
        <f t="shared" si="11"/>
        <v>0</v>
      </c>
      <c r="CF17" s="5">
        <f t="shared" si="11"/>
        <v>0</v>
      </c>
      <c r="CG17" s="5">
        <f t="shared" si="11"/>
        <v>0</v>
      </c>
      <c r="CH17" s="5">
        <f t="shared" si="11"/>
        <v>0</v>
      </c>
      <c r="CI17" s="5">
        <f t="shared" si="11"/>
        <v>0</v>
      </c>
      <c r="CJ17" s="5">
        <f t="shared" si="11"/>
        <v>0</v>
      </c>
      <c r="CK17" s="5">
        <f t="shared" si="11"/>
        <v>0</v>
      </c>
      <c r="CL17" s="5">
        <f t="shared" si="11"/>
        <v>0</v>
      </c>
      <c r="CM17" s="5">
        <f t="shared" si="11"/>
        <v>0</v>
      </c>
      <c r="CN17" s="5">
        <f t="shared" si="11"/>
        <v>0</v>
      </c>
      <c r="CO17" s="5">
        <f t="shared" si="11"/>
        <v>0</v>
      </c>
      <c r="CP17" s="5">
        <f t="shared" si="11"/>
        <v>0</v>
      </c>
      <c r="CQ17" s="5">
        <f t="shared" si="11"/>
        <v>0</v>
      </c>
      <c r="CR17" s="5">
        <f t="shared" si="11"/>
        <v>0</v>
      </c>
    </row>
    <row r="18" spans="2:96" customFormat="1" x14ac:dyDescent="0.25">
      <c r="B18" t="s">
        <v>12</v>
      </c>
      <c r="C18" s="16">
        <f>18*NRA/2</f>
        <v>1800000</v>
      </c>
      <c r="D18" s="6">
        <v>19</v>
      </c>
      <c r="E18" s="6">
        <v>19</v>
      </c>
      <c r="F18" t="str">
        <f t="shared" si="12"/>
        <v>OK</v>
      </c>
      <c r="G18" s="5">
        <f t="shared" si="13"/>
        <v>0</v>
      </c>
      <c r="H18" s="5">
        <f t="shared" si="14"/>
        <v>0</v>
      </c>
      <c r="I18" s="5">
        <f t="shared" si="14"/>
        <v>0</v>
      </c>
      <c r="J18" s="5">
        <f t="shared" si="14"/>
        <v>0</v>
      </c>
      <c r="K18" s="5">
        <f t="shared" si="14"/>
        <v>0</v>
      </c>
      <c r="L18" s="5">
        <f t="shared" si="14"/>
        <v>0</v>
      </c>
      <c r="M18" s="5">
        <f t="shared" si="14"/>
        <v>0</v>
      </c>
      <c r="N18" s="5">
        <f t="shared" si="14"/>
        <v>0</v>
      </c>
      <c r="O18" s="5">
        <f t="shared" si="14"/>
        <v>0</v>
      </c>
      <c r="P18" s="5">
        <f t="shared" si="14"/>
        <v>0</v>
      </c>
      <c r="Q18" s="5">
        <f t="shared" si="14"/>
        <v>0</v>
      </c>
      <c r="R18" s="5">
        <f t="shared" si="14"/>
        <v>0</v>
      </c>
      <c r="S18" s="5">
        <f t="shared" si="14"/>
        <v>0</v>
      </c>
      <c r="T18" s="5">
        <f t="shared" si="14"/>
        <v>0</v>
      </c>
      <c r="U18" s="5">
        <f t="shared" si="14"/>
        <v>0</v>
      </c>
      <c r="V18" s="5">
        <f t="shared" si="14"/>
        <v>0</v>
      </c>
      <c r="W18" s="5">
        <f t="shared" si="14"/>
        <v>0</v>
      </c>
      <c r="X18" s="5">
        <f t="shared" si="14"/>
        <v>0</v>
      </c>
      <c r="Y18" s="5">
        <f t="shared" si="14"/>
        <v>1800000</v>
      </c>
      <c r="Z18" s="5">
        <f t="shared" si="14"/>
        <v>0</v>
      </c>
      <c r="AA18" s="5">
        <f t="shared" si="14"/>
        <v>0</v>
      </c>
      <c r="AB18" s="5">
        <f t="shared" si="14"/>
        <v>0</v>
      </c>
      <c r="AC18" s="5">
        <f t="shared" si="14"/>
        <v>0</v>
      </c>
      <c r="AD18" s="5">
        <f t="shared" si="14"/>
        <v>0</v>
      </c>
      <c r="AE18" s="5">
        <f t="shared" si="14"/>
        <v>0</v>
      </c>
      <c r="AF18" s="5">
        <f t="shared" si="14"/>
        <v>0</v>
      </c>
      <c r="AG18" s="5">
        <f t="shared" si="14"/>
        <v>0</v>
      </c>
      <c r="AH18" s="5">
        <f t="shared" si="14"/>
        <v>0</v>
      </c>
      <c r="AI18" s="5">
        <f t="shared" si="14"/>
        <v>0</v>
      </c>
      <c r="AJ18" s="5">
        <f t="shared" si="14"/>
        <v>0</v>
      </c>
      <c r="AK18" s="5">
        <f t="shared" si="14"/>
        <v>0</v>
      </c>
      <c r="AL18" s="5">
        <f t="shared" si="14"/>
        <v>0</v>
      </c>
      <c r="AM18" s="5">
        <f t="shared" si="14"/>
        <v>0</v>
      </c>
      <c r="AN18" s="5">
        <f t="shared" si="14"/>
        <v>0</v>
      </c>
      <c r="AO18" s="5">
        <f t="shared" si="14"/>
        <v>0</v>
      </c>
      <c r="AP18" s="5">
        <f t="shared" si="14"/>
        <v>0</v>
      </c>
      <c r="AQ18" s="5">
        <f t="shared" si="14"/>
        <v>0</v>
      </c>
      <c r="AR18" s="5">
        <f t="shared" si="14"/>
        <v>0</v>
      </c>
      <c r="AS18" s="5">
        <f t="shared" si="14"/>
        <v>0</v>
      </c>
      <c r="AT18" s="5">
        <f t="shared" si="14"/>
        <v>0</v>
      </c>
      <c r="AU18" s="5">
        <f t="shared" si="14"/>
        <v>0</v>
      </c>
      <c r="AV18" s="5">
        <f t="shared" si="14"/>
        <v>0</v>
      </c>
      <c r="AW18" s="5">
        <f t="shared" si="14"/>
        <v>0</v>
      </c>
      <c r="AX18" s="5">
        <f t="shared" si="14"/>
        <v>0</v>
      </c>
      <c r="AY18" s="5">
        <f t="shared" si="14"/>
        <v>0</v>
      </c>
      <c r="AZ18" s="5">
        <f t="shared" si="14"/>
        <v>0</v>
      </c>
      <c r="BA18" s="5">
        <f t="shared" si="14"/>
        <v>0</v>
      </c>
      <c r="BB18" s="5">
        <f t="shared" si="14"/>
        <v>0</v>
      </c>
      <c r="BC18" s="5">
        <f t="shared" si="14"/>
        <v>0</v>
      </c>
      <c r="BD18" s="5">
        <f t="shared" si="14"/>
        <v>0</v>
      </c>
      <c r="BE18" s="5">
        <f t="shared" si="14"/>
        <v>0</v>
      </c>
      <c r="BF18" s="5">
        <f t="shared" si="14"/>
        <v>0</v>
      </c>
      <c r="BG18" s="5">
        <f t="shared" si="14"/>
        <v>0</v>
      </c>
      <c r="BH18" s="5">
        <f t="shared" si="14"/>
        <v>0</v>
      </c>
      <c r="BI18" s="5">
        <f t="shared" si="14"/>
        <v>0</v>
      </c>
      <c r="BJ18" s="5">
        <f t="shared" si="14"/>
        <v>0</v>
      </c>
      <c r="BK18" s="5">
        <f t="shared" si="14"/>
        <v>0</v>
      </c>
      <c r="BL18" s="5">
        <f t="shared" si="14"/>
        <v>0</v>
      </c>
      <c r="BM18" s="5">
        <f t="shared" si="14"/>
        <v>0</v>
      </c>
      <c r="BN18" s="5">
        <f t="shared" si="14"/>
        <v>0</v>
      </c>
      <c r="BO18" s="5">
        <f t="shared" si="14"/>
        <v>0</v>
      </c>
      <c r="BP18" s="5">
        <f t="shared" si="14"/>
        <v>0</v>
      </c>
      <c r="BQ18" s="5">
        <f t="shared" si="14"/>
        <v>0</v>
      </c>
      <c r="BR18" s="5">
        <f t="shared" si="14"/>
        <v>0</v>
      </c>
      <c r="BS18" s="5">
        <f t="shared" si="14"/>
        <v>0</v>
      </c>
      <c r="BT18" s="5">
        <f t="shared" si="11"/>
        <v>0</v>
      </c>
      <c r="BU18" s="5">
        <f t="shared" si="11"/>
        <v>0</v>
      </c>
      <c r="BV18" s="5">
        <f t="shared" si="11"/>
        <v>0</v>
      </c>
      <c r="BW18" s="5">
        <f t="shared" si="11"/>
        <v>0</v>
      </c>
      <c r="BX18" s="5">
        <f t="shared" si="11"/>
        <v>0</v>
      </c>
      <c r="BY18" s="5">
        <f t="shared" si="11"/>
        <v>0</v>
      </c>
      <c r="BZ18" s="5">
        <f t="shared" si="11"/>
        <v>0</v>
      </c>
      <c r="CA18" s="5">
        <f t="shared" si="11"/>
        <v>0</v>
      </c>
      <c r="CB18" s="5">
        <f t="shared" si="11"/>
        <v>0</v>
      </c>
      <c r="CC18" s="5">
        <f t="shared" si="11"/>
        <v>0</v>
      </c>
      <c r="CD18" s="5">
        <f t="shared" si="11"/>
        <v>0</v>
      </c>
      <c r="CE18" s="5">
        <f t="shared" si="11"/>
        <v>0</v>
      </c>
      <c r="CF18" s="5">
        <f t="shared" si="11"/>
        <v>0</v>
      </c>
      <c r="CG18" s="5">
        <f t="shared" si="11"/>
        <v>0</v>
      </c>
      <c r="CH18" s="5">
        <f t="shared" si="11"/>
        <v>0</v>
      </c>
      <c r="CI18" s="5">
        <f t="shared" si="11"/>
        <v>0</v>
      </c>
      <c r="CJ18" s="5">
        <f t="shared" si="11"/>
        <v>0</v>
      </c>
      <c r="CK18" s="5">
        <f t="shared" si="11"/>
        <v>0</v>
      </c>
      <c r="CL18" s="5">
        <f t="shared" si="11"/>
        <v>0</v>
      </c>
      <c r="CM18" s="5">
        <f t="shared" si="11"/>
        <v>0</v>
      </c>
      <c r="CN18" s="5">
        <f t="shared" si="11"/>
        <v>0</v>
      </c>
      <c r="CO18" s="5">
        <f t="shared" si="11"/>
        <v>0</v>
      </c>
      <c r="CP18" s="5">
        <f t="shared" si="11"/>
        <v>0</v>
      </c>
      <c r="CQ18" s="5">
        <f t="shared" si="11"/>
        <v>0</v>
      </c>
      <c r="CR18" s="5">
        <f t="shared" si="11"/>
        <v>0</v>
      </c>
    </row>
    <row r="19" spans="2:96" customFormat="1" x14ac:dyDescent="0.25">
      <c r="B19" t="s">
        <v>13</v>
      </c>
      <c r="C19" s="32">
        <f>18*NRA/2</f>
        <v>1800000</v>
      </c>
      <c r="D19" s="6">
        <v>24</v>
      </c>
      <c r="E19" s="6">
        <v>24</v>
      </c>
      <c r="F19" s="26" t="str">
        <f t="shared" si="12"/>
        <v>OK</v>
      </c>
      <c r="G19" s="11">
        <f t="shared" si="13"/>
        <v>0</v>
      </c>
      <c r="H19" s="11">
        <f t="shared" si="14"/>
        <v>0</v>
      </c>
      <c r="I19" s="11">
        <f t="shared" si="14"/>
        <v>0</v>
      </c>
      <c r="J19" s="11">
        <f t="shared" si="14"/>
        <v>0</v>
      </c>
      <c r="K19" s="11">
        <f t="shared" si="14"/>
        <v>0</v>
      </c>
      <c r="L19" s="11">
        <f t="shared" si="14"/>
        <v>0</v>
      </c>
      <c r="M19" s="11">
        <f t="shared" si="14"/>
        <v>0</v>
      </c>
      <c r="N19" s="11">
        <f t="shared" si="14"/>
        <v>0</v>
      </c>
      <c r="O19" s="11">
        <f t="shared" si="14"/>
        <v>0</v>
      </c>
      <c r="P19" s="11">
        <f t="shared" si="14"/>
        <v>0</v>
      </c>
      <c r="Q19" s="11">
        <f t="shared" si="14"/>
        <v>0</v>
      </c>
      <c r="R19" s="11">
        <f t="shared" si="14"/>
        <v>0</v>
      </c>
      <c r="S19" s="11">
        <f t="shared" si="14"/>
        <v>0</v>
      </c>
      <c r="T19" s="11">
        <f t="shared" si="14"/>
        <v>0</v>
      </c>
      <c r="U19" s="11">
        <f t="shared" si="14"/>
        <v>0</v>
      </c>
      <c r="V19" s="11">
        <f t="shared" si="14"/>
        <v>0</v>
      </c>
      <c r="W19" s="11">
        <f t="shared" si="14"/>
        <v>0</v>
      </c>
      <c r="X19" s="11">
        <f t="shared" si="14"/>
        <v>0</v>
      </c>
      <c r="Y19" s="11">
        <f t="shared" si="14"/>
        <v>0</v>
      </c>
      <c r="Z19" s="11">
        <f t="shared" si="14"/>
        <v>0</v>
      </c>
      <c r="AA19" s="11">
        <f t="shared" si="14"/>
        <v>0</v>
      </c>
      <c r="AB19" s="11">
        <f t="shared" si="14"/>
        <v>0</v>
      </c>
      <c r="AC19" s="11">
        <f t="shared" si="14"/>
        <v>0</v>
      </c>
      <c r="AD19" s="11">
        <f t="shared" si="14"/>
        <v>1800000</v>
      </c>
      <c r="AE19" s="11">
        <f t="shared" si="14"/>
        <v>0</v>
      </c>
      <c r="AF19" s="11">
        <f t="shared" si="14"/>
        <v>0</v>
      </c>
      <c r="AG19" s="11">
        <f t="shared" si="14"/>
        <v>0</v>
      </c>
      <c r="AH19" s="11">
        <f t="shared" si="14"/>
        <v>0</v>
      </c>
      <c r="AI19" s="11">
        <f t="shared" si="14"/>
        <v>0</v>
      </c>
      <c r="AJ19" s="11">
        <f t="shared" si="14"/>
        <v>0</v>
      </c>
      <c r="AK19" s="11">
        <f t="shared" si="14"/>
        <v>0</v>
      </c>
      <c r="AL19" s="11">
        <f t="shared" si="14"/>
        <v>0</v>
      </c>
      <c r="AM19" s="11">
        <f t="shared" si="14"/>
        <v>0</v>
      </c>
      <c r="AN19" s="11">
        <f t="shared" si="14"/>
        <v>0</v>
      </c>
      <c r="AO19" s="11">
        <f t="shared" si="14"/>
        <v>0</v>
      </c>
      <c r="AP19" s="11">
        <f t="shared" si="14"/>
        <v>0</v>
      </c>
      <c r="AQ19" s="11">
        <f t="shared" si="14"/>
        <v>0</v>
      </c>
      <c r="AR19" s="11">
        <f t="shared" si="14"/>
        <v>0</v>
      </c>
      <c r="AS19" s="11">
        <f t="shared" si="14"/>
        <v>0</v>
      </c>
      <c r="AT19" s="11">
        <f t="shared" si="14"/>
        <v>0</v>
      </c>
      <c r="AU19" s="11">
        <f t="shared" si="14"/>
        <v>0</v>
      </c>
      <c r="AV19" s="11">
        <f t="shared" si="14"/>
        <v>0</v>
      </c>
      <c r="AW19" s="11">
        <f t="shared" si="14"/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  <c r="BF19" s="11">
        <f t="shared" si="14"/>
        <v>0</v>
      </c>
      <c r="BG19" s="11">
        <f t="shared" si="14"/>
        <v>0</v>
      </c>
      <c r="BH19" s="11">
        <f t="shared" si="14"/>
        <v>0</v>
      </c>
      <c r="BI19" s="11">
        <f t="shared" si="14"/>
        <v>0</v>
      </c>
      <c r="BJ19" s="11">
        <f t="shared" si="14"/>
        <v>0</v>
      </c>
      <c r="BK19" s="11">
        <f t="shared" si="14"/>
        <v>0</v>
      </c>
      <c r="BL19" s="11">
        <f t="shared" si="14"/>
        <v>0</v>
      </c>
      <c r="BM19" s="11">
        <f t="shared" si="14"/>
        <v>0</v>
      </c>
      <c r="BN19" s="11">
        <f t="shared" si="14"/>
        <v>0</v>
      </c>
      <c r="BO19" s="11">
        <f t="shared" si="14"/>
        <v>0</v>
      </c>
      <c r="BP19" s="11">
        <f t="shared" si="14"/>
        <v>0</v>
      </c>
      <c r="BQ19" s="11">
        <f t="shared" si="14"/>
        <v>0</v>
      </c>
      <c r="BR19" s="11">
        <f t="shared" ref="BR19:BS19" si="15">AND(BR$7&gt;=$D19,BR$7&lt;=$E19)*($C19/($E19-$D19+1))</f>
        <v>0</v>
      </c>
      <c r="BS19" s="11">
        <f t="shared" si="15"/>
        <v>0</v>
      </c>
      <c r="BT19" s="11">
        <f t="shared" si="11"/>
        <v>0</v>
      </c>
      <c r="BU19" s="11">
        <f t="shared" si="11"/>
        <v>0</v>
      </c>
      <c r="BV19" s="11">
        <f t="shared" si="11"/>
        <v>0</v>
      </c>
      <c r="BW19" s="11">
        <f t="shared" si="11"/>
        <v>0</v>
      </c>
      <c r="BX19" s="11">
        <f t="shared" si="11"/>
        <v>0</v>
      </c>
      <c r="BY19" s="11">
        <f t="shared" si="11"/>
        <v>0</v>
      </c>
      <c r="BZ19" s="11">
        <f t="shared" si="11"/>
        <v>0</v>
      </c>
      <c r="CA19" s="11">
        <f t="shared" si="11"/>
        <v>0</v>
      </c>
      <c r="CB19" s="11">
        <f t="shared" si="11"/>
        <v>0</v>
      </c>
      <c r="CC19" s="11">
        <f t="shared" si="11"/>
        <v>0</v>
      </c>
      <c r="CD19" s="11">
        <f t="shared" si="11"/>
        <v>0</v>
      </c>
      <c r="CE19" s="11">
        <f t="shared" si="11"/>
        <v>0</v>
      </c>
      <c r="CF19" s="11">
        <f t="shared" si="11"/>
        <v>0</v>
      </c>
      <c r="CG19" s="11">
        <f t="shared" si="11"/>
        <v>0</v>
      </c>
      <c r="CH19" s="11">
        <f t="shared" si="11"/>
        <v>0</v>
      </c>
      <c r="CI19" s="11">
        <f t="shared" si="11"/>
        <v>0</v>
      </c>
      <c r="CJ19" s="11">
        <f t="shared" si="11"/>
        <v>0</v>
      </c>
      <c r="CK19" s="11">
        <f t="shared" si="11"/>
        <v>0</v>
      </c>
      <c r="CL19" s="11">
        <f t="shared" si="11"/>
        <v>0</v>
      </c>
      <c r="CM19" s="11">
        <f t="shared" si="11"/>
        <v>0</v>
      </c>
      <c r="CN19" s="11">
        <f t="shared" si="11"/>
        <v>0</v>
      </c>
      <c r="CO19" s="11">
        <f t="shared" si="11"/>
        <v>0</v>
      </c>
      <c r="CP19" s="11">
        <f t="shared" si="11"/>
        <v>0</v>
      </c>
      <c r="CQ19" s="11">
        <f t="shared" si="11"/>
        <v>0</v>
      </c>
      <c r="CR19" s="11">
        <f t="shared" si="11"/>
        <v>0</v>
      </c>
    </row>
    <row r="20" spans="2:96" customFormat="1" x14ac:dyDescent="0.25">
      <c r="B20" t="s">
        <v>107</v>
      </c>
      <c r="C20" s="17">
        <f>SUM(C12:C19)</f>
        <v>104800000</v>
      </c>
      <c r="D20" s="3">
        <f>MIN(D12:D19)</f>
        <v>1</v>
      </c>
      <c r="E20" s="3">
        <f>MAX(E12:E19)</f>
        <v>30</v>
      </c>
      <c r="F20" t="str">
        <f t="shared" si="12"/>
        <v>OK</v>
      </c>
      <c r="G20" s="5">
        <f>SUM(G12:G19)</f>
        <v>23075000</v>
      </c>
      <c r="H20" s="5">
        <f t="shared" ref="H20:BS20" si="16">SUM(H12:H19)</f>
        <v>2875000</v>
      </c>
      <c r="I20" s="5">
        <f t="shared" si="16"/>
        <v>2875000</v>
      </c>
      <c r="J20" s="5">
        <f t="shared" si="16"/>
        <v>2875000</v>
      </c>
      <c r="K20" s="5">
        <f t="shared" si="16"/>
        <v>2875000</v>
      </c>
      <c r="L20" s="5">
        <f t="shared" si="16"/>
        <v>2875000</v>
      </c>
      <c r="M20" s="5">
        <f t="shared" si="16"/>
        <v>2875000</v>
      </c>
      <c r="N20" s="5">
        <f t="shared" si="16"/>
        <v>2875000</v>
      </c>
      <c r="O20" s="5">
        <f t="shared" si="16"/>
        <v>2875000</v>
      </c>
      <c r="P20" s="5">
        <f t="shared" si="16"/>
        <v>2875000</v>
      </c>
      <c r="Q20" s="5">
        <f t="shared" si="16"/>
        <v>2875000</v>
      </c>
      <c r="R20" s="5">
        <f t="shared" si="16"/>
        <v>2875000</v>
      </c>
      <c r="S20" s="5">
        <f t="shared" si="16"/>
        <v>2875000</v>
      </c>
      <c r="T20" s="5">
        <f t="shared" si="16"/>
        <v>2875000</v>
      </c>
      <c r="U20" s="5">
        <f t="shared" si="16"/>
        <v>2875000</v>
      </c>
      <c r="V20" s="5">
        <f t="shared" si="16"/>
        <v>2875000</v>
      </c>
      <c r="W20" s="5">
        <f t="shared" si="16"/>
        <v>2875000</v>
      </c>
      <c r="X20" s="5">
        <f t="shared" si="16"/>
        <v>2875000</v>
      </c>
      <c r="Y20" s="5">
        <f t="shared" si="16"/>
        <v>4675000</v>
      </c>
      <c r="Z20" s="5">
        <f t="shared" si="16"/>
        <v>2875000</v>
      </c>
      <c r="AA20" s="5">
        <f t="shared" si="16"/>
        <v>2875000</v>
      </c>
      <c r="AB20" s="5">
        <f t="shared" si="16"/>
        <v>2875000</v>
      </c>
      <c r="AC20" s="5">
        <f t="shared" si="16"/>
        <v>2875000</v>
      </c>
      <c r="AD20" s="5">
        <f t="shared" si="16"/>
        <v>4675000</v>
      </c>
      <c r="AE20" s="5">
        <f t="shared" si="16"/>
        <v>6000000</v>
      </c>
      <c r="AF20" s="5">
        <f t="shared" si="16"/>
        <v>0</v>
      </c>
      <c r="AG20" s="5">
        <f t="shared" si="16"/>
        <v>0</v>
      </c>
      <c r="AH20" s="5">
        <f t="shared" si="16"/>
        <v>0</v>
      </c>
      <c r="AI20" s="5">
        <f t="shared" si="16"/>
        <v>0</v>
      </c>
      <c r="AJ20" s="5">
        <f t="shared" si="16"/>
        <v>6000000</v>
      </c>
      <c r="AK20" s="5">
        <f t="shared" si="16"/>
        <v>0</v>
      </c>
      <c r="AL20" s="5">
        <f t="shared" si="16"/>
        <v>0</v>
      </c>
      <c r="AM20" s="5">
        <f t="shared" si="16"/>
        <v>0</v>
      </c>
      <c r="AN20" s="5">
        <f t="shared" si="16"/>
        <v>0</v>
      </c>
      <c r="AO20" s="5">
        <f t="shared" si="16"/>
        <v>0</v>
      </c>
      <c r="AP20" s="5">
        <f t="shared" si="16"/>
        <v>0</v>
      </c>
      <c r="AQ20" s="5">
        <f t="shared" si="16"/>
        <v>0</v>
      </c>
      <c r="AR20" s="5">
        <f t="shared" si="16"/>
        <v>0</v>
      </c>
      <c r="AS20" s="5">
        <f t="shared" si="16"/>
        <v>0</v>
      </c>
      <c r="AT20" s="5">
        <f t="shared" si="16"/>
        <v>0</v>
      </c>
      <c r="AU20" s="5">
        <f t="shared" si="16"/>
        <v>0</v>
      </c>
      <c r="AV20" s="5">
        <f t="shared" si="16"/>
        <v>0</v>
      </c>
      <c r="AW20" s="5">
        <f t="shared" si="16"/>
        <v>0</v>
      </c>
      <c r="AX20" s="5">
        <f t="shared" si="16"/>
        <v>0</v>
      </c>
      <c r="AY20" s="5">
        <f t="shared" si="16"/>
        <v>0</v>
      </c>
      <c r="AZ20" s="5">
        <f t="shared" si="16"/>
        <v>0</v>
      </c>
      <c r="BA20" s="5">
        <f t="shared" si="16"/>
        <v>0</v>
      </c>
      <c r="BB20" s="5">
        <f t="shared" si="16"/>
        <v>0</v>
      </c>
      <c r="BC20" s="5">
        <f t="shared" si="16"/>
        <v>0</v>
      </c>
      <c r="BD20" s="5">
        <f t="shared" si="16"/>
        <v>0</v>
      </c>
      <c r="BE20" s="5">
        <f t="shared" si="16"/>
        <v>0</v>
      </c>
      <c r="BF20" s="5">
        <f t="shared" si="16"/>
        <v>0</v>
      </c>
      <c r="BG20" s="5">
        <f t="shared" si="16"/>
        <v>0</v>
      </c>
      <c r="BH20" s="5">
        <f t="shared" si="16"/>
        <v>0</v>
      </c>
      <c r="BI20" s="5">
        <f t="shared" si="16"/>
        <v>0</v>
      </c>
      <c r="BJ20" s="5">
        <f t="shared" si="16"/>
        <v>0</v>
      </c>
      <c r="BK20" s="5">
        <f t="shared" si="16"/>
        <v>0</v>
      </c>
      <c r="BL20" s="5">
        <f t="shared" si="16"/>
        <v>0</v>
      </c>
      <c r="BM20" s="5">
        <f t="shared" si="16"/>
        <v>0</v>
      </c>
      <c r="BN20" s="5">
        <f t="shared" si="16"/>
        <v>0</v>
      </c>
      <c r="BO20" s="5">
        <f t="shared" si="16"/>
        <v>0</v>
      </c>
      <c r="BP20" s="5">
        <f t="shared" si="16"/>
        <v>0</v>
      </c>
      <c r="BQ20" s="5">
        <f t="shared" si="16"/>
        <v>0</v>
      </c>
      <c r="BR20" s="5">
        <f t="shared" si="16"/>
        <v>0</v>
      </c>
      <c r="BS20" s="5">
        <f t="shared" si="16"/>
        <v>0</v>
      </c>
      <c r="BT20" s="5">
        <f t="shared" ref="BT20:CR20" si="17">SUM(BT12:BT19)</f>
        <v>0</v>
      </c>
      <c r="BU20" s="5">
        <f t="shared" si="17"/>
        <v>0</v>
      </c>
      <c r="BV20" s="5">
        <f t="shared" si="17"/>
        <v>0</v>
      </c>
      <c r="BW20" s="5">
        <f t="shared" si="17"/>
        <v>0</v>
      </c>
      <c r="BX20" s="5">
        <f t="shared" si="17"/>
        <v>0</v>
      </c>
      <c r="BY20" s="5">
        <f t="shared" si="17"/>
        <v>0</v>
      </c>
      <c r="BZ20" s="5">
        <f t="shared" si="17"/>
        <v>0</v>
      </c>
      <c r="CA20" s="5">
        <f t="shared" si="17"/>
        <v>0</v>
      </c>
      <c r="CB20" s="5">
        <f t="shared" si="17"/>
        <v>0</v>
      </c>
      <c r="CC20" s="5">
        <f t="shared" si="17"/>
        <v>0</v>
      </c>
      <c r="CD20" s="5">
        <f t="shared" si="17"/>
        <v>0</v>
      </c>
      <c r="CE20" s="5">
        <f t="shared" si="17"/>
        <v>0</v>
      </c>
      <c r="CF20" s="5">
        <f t="shared" si="17"/>
        <v>0</v>
      </c>
      <c r="CG20" s="5">
        <f t="shared" si="17"/>
        <v>0</v>
      </c>
      <c r="CH20" s="5">
        <f t="shared" si="17"/>
        <v>0</v>
      </c>
      <c r="CI20" s="5">
        <f t="shared" si="17"/>
        <v>0</v>
      </c>
      <c r="CJ20" s="5">
        <f t="shared" si="17"/>
        <v>0</v>
      </c>
      <c r="CK20" s="5">
        <f t="shared" si="17"/>
        <v>0</v>
      </c>
      <c r="CL20" s="5">
        <f t="shared" si="17"/>
        <v>0</v>
      </c>
      <c r="CM20" s="5">
        <f t="shared" si="17"/>
        <v>0</v>
      </c>
      <c r="CN20" s="5">
        <f t="shared" si="17"/>
        <v>0</v>
      </c>
      <c r="CO20" s="5">
        <f t="shared" si="17"/>
        <v>0</v>
      </c>
      <c r="CP20" s="5">
        <f t="shared" si="17"/>
        <v>0</v>
      </c>
      <c r="CQ20" s="5">
        <f t="shared" si="17"/>
        <v>0</v>
      </c>
      <c r="CR20" s="5">
        <f t="shared" si="17"/>
        <v>0</v>
      </c>
    </row>
    <row r="21" spans="2:96" customFormat="1" x14ac:dyDescent="0.25">
      <c r="B21" s="20" t="s">
        <v>108</v>
      </c>
      <c r="C21" s="17">
        <f ca="1">SUM(G21:CR21)</f>
        <v>400000</v>
      </c>
      <c r="D21" s="3"/>
      <c r="E21" s="3"/>
      <c r="G21" s="5">
        <f>-MIN(G54,0)</f>
        <v>0</v>
      </c>
      <c r="H21" s="5">
        <f t="shared" ref="H21:BS21" si="18">-MIN(H54,0)</f>
        <v>0</v>
      </c>
      <c r="I21" s="5">
        <f t="shared" si="18"/>
        <v>0</v>
      </c>
      <c r="J21" s="5">
        <f t="shared" si="18"/>
        <v>0</v>
      </c>
      <c r="K21" s="5">
        <f t="shared" si="18"/>
        <v>0</v>
      </c>
      <c r="L21" s="5">
        <f t="shared" si="18"/>
        <v>0</v>
      </c>
      <c r="M21" s="5">
        <f t="shared" si="18"/>
        <v>0</v>
      </c>
      <c r="N21" s="5">
        <f t="shared" si="18"/>
        <v>0</v>
      </c>
      <c r="O21" s="5">
        <f t="shared" si="18"/>
        <v>0</v>
      </c>
      <c r="P21" s="5">
        <f t="shared" si="18"/>
        <v>0</v>
      </c>
      <c r="Q21" s="5">
        <f t="shared" si="18"/>
        <v>0</v>
      </c>
      <c r="R21" s="5">
        <f t="shared" si="18"/>
        <v>0</v>
      </c>
      <c r="S21" s="5">
        <f t="shared" si="18"/>
        <v>0</v>
      </c>
      <c r="T21" s="5">
        <f t="shared" si="18"/>
        <v>0</v>
      </c>
      <c r="U21" s="5">
        <f t="shared" si="18"/>
        <v>0</v>
      </c>
      <c r="V21" s="5">
        <f t="shared" si="18"/>
        <v>0</v>
      </c>
      <c r="W21" s="5">
        <f t="shared" si="18"/>
        <v>0</v>
      </c>
      <c r="X21" s="5">
        <f t="shared" si="18"/>
        <v>0</v>
      </c>
      <c r="Y21" s="5">
        <f t="shared" si="18"/>
        <v>0</v>
      </c>
      <c r="Z21" s="5">
        <f t="shared" si="18"/>
        <v>0</v>
      </c>
      <c r="AA21" s="5">
        <f t="shared" si="18"/>
        <v>0</v>
      </c>
      <c r="AB21" s="5">
        <f t="shared" si="18"/>
        <v>0</v>
      </c>
      <c r="AC21" s="5">
        <f t="shared" si="18"/>
        <v>0</v>
      </c>
      <c r="AD21" s="5">
        <f t="shared" si="18"/>
        <v>0</v>
      </c>
      <c r="AE21" s="5">
        <f t="shared" si="18"/>
        <v>133333.33333333334</v>
      </c>
      <c r="AF21" s="5">
        <f t="shared" si="18"/>
        <v>133333.33333333334</v>
      </c>
      <c r="AG21" s="5">
        <f t="shared" si="18"/>
        <v>133333.33333333334</v>
      </c>
      <c r="AH21" s="5">
        <f t="shared" ca="1" si="18"/>
        <v>0</v>
      </c>
      <c r="AI21" s="5">
        <f t="shared" ca="1" si="18"/>
        <v>0</v>
      </c>
      <c r="AJ21" s="5">
        <f t="shared" ca="1" si="18"/>
        <v>0</v>
      </c>
      <c r="AK21" s="5">
        <f t="shared" ca="1" si="18"/>
        <v>0</v>
      </c>
      <c r="AL21" s="5">
        <f t="shared" ca="1" si="18"/>
        <v>0</v>
      </c>
      <c r="AM21" s="5">
        <f t="shared" ca="1" si="18"/>
        <v>0</v>
      </c>
      <c r="AN21" s="5">
        <f t="shared" ca="1" si="18"/>
        <v>0</v>
      </c>
      <c r="AO21" s="5">
        <f t="shared" ca="1" si="18"/>
        <v>0</v>
      </c>
      <c r="AP21" s="5">
        <f t="shared" ca="1" si="18"/>
        <v>0</v>
      </c>
      <c r="AQ21" s="5">
        <f t="shared" ca="1" si="18"/>
        <v>0</v>
      </c>
      <c r="AR21" s="5">
        <f t="shared" ca="1" si="18"/>
        <v>0</v>
      </c>
      <c r="AS21" s="5">
        <f t="shared" ca="1" si="18"/>
        <v>0</v>
      </c>
      <c r="AT21" s="5">
        <f t="shared" ca="1" si="18"/>
        <v>0</v>
      </c>
      <c r="AU21" s="5">
        <f t="shared" ca="1" si="18"/>
        <v>0</v>
      </c>
      <c r="AV21" s="5">
        <f t="shared" ca="1" si="18"/>
        <v>0</v>
      </c>
      <c r="AW21" s="5">
        <f t="shared" ca="1" si="18"/>
        <v>0</v>
      </c>
      <c r="AX21" s="5">
        <f t="shared" ca="1" si="18"/>
        <v>0</v>
      </c>
      <c r="AY21" s="5">
        <f t="shared" ca="1" si="18"/>
        <v>0</v>
      </c>
      <c r="AZ21" s="5">
        <f t="shared" ca="1" si="18"/>
        <v>0</v>
      </c>
      <c r="BA21" s="5">
        <f t="shared" ca="1" si="18"/>
        <v>0</v>
      </c>
      <c r="BB21" s="5">
        <f t="shared" ca="1" si="18"/>
        <v>0</v>
      </c>
      <c r="BC21" s="5">
        <f t="shared" ca="1" si="18"/>
        <v>0</v>
      </c>
      <c r="BD21" s="5">
        <f t="shared" ca="1" si="18"/>
        <v>0</v>
      </c>
      <c r="BE21" s="5">
        <f t="shared" ca="1" si="18"/>
        <v>0</v>
      </c>
      <c r="BF21" s="5">
        <f t="shared" ca="1" si="18"/>
        <v>0</v>
      </c>
      <c r="BG21" s="5">
        <f t="shared" ca="1" si="18"/>
        <v>0</v>
      </c>
      <c r="BH21" s="5">
        <f t="shared" ca="1" si="18"/>
        <v>0</v>
      </c>
      <c r="BI21" s="5">
        <f t="shared" ca="1" si="18"/>
        <v>0</v>
      </c>
      <c r="BJ21" s="5">
        <f t="shared" ca="1" si="18"/>
        <v>0</v>
      </c>
      <c r="BK21" s="5">
        <f t="shared" ca="1" si="18"/>
        <v>0</v>
      </c>
      <c r="BL21" s="5">
        <f t="shared" ca="1" si="18"/>
        <v>0</v>
      </c>
      <c r="BM21" s="5">
        <f t="shared" ca="1" si="18"/>
        <v>0</v>
      </c>
      <c r="BN21" s="5">
        <f t="shared" ca="1" si="18"/>
        <v>0</v>
      </c>
      <c r="BO21" s="5">
        <f t="shared" ca="1" si="18"/>
        <v>0</v>
      </c>
      <c r="BP21" s="5">
        <f t="shared" ca="1" si="18"/>
        <v>0</v>
      </c>
      <c r="BQ21" s="5">
        <f t="shared" ca="1" si="18"/>
        <v>0</v>
      </c>
      <c r="BR21" s="5">
        <f t="shared" ca="1" si="18"/>
        <v>0</v>
      </c>
      <c r="BS21" s="5">
        <f t="shared" ca="1" si="18"/>
        <v>0</v>
      </c>
      <c r="BT21" s="5">
        <f t="shared" ref="BT21:CR21" ca="1" si="19">-MIN(BT54,0)</f>
        <v>0</v>
      </c>
      <c r="BU21" s="5">
        <f t="shared" ca="1" si="19"/>
        <v>0</v>
      </c>
      <c r="BV21" s="5">
        <f t="shared" ca="1" si="19"/>
        <v>0</v>
      </c>
      <c r="BW21" s="5">
        <f t="shared" ca="1" si="19"/>
        <v>0</v>
      </c>
      <c r="BX21" s="5">
        <f t="shared" ca="1" si="19"/>
        <v>0</v>
      </c>
      <c r="BY21" s="5">
        <f t="shared" ca="1" si="19"/>
        <v>0</v>
      </c>
      <c r="BZ21" s="5">
        <f t="shared" ca="1" si="19"/>
        <v>0</v>
      </c>
      <c r="CA21" s="5">
        <f t="shared" ca="1" si="19"/>
        <v>0</v>
      </c>
      <c r="CB21" s="5">
        <f t="shared" ca="1" si="19"/>
        <v>0</v>
      </c>
      <c r="CC21" s="5">
        <f t="shared" ca="1" si="19"/>
        <v>0</v>
      </c>
      <c r="CD21" s="5">
        <f t="shared" ca="1" si="19"/>
        <v>0</v>
      </c>
      <c r="CE21" s="5">
        <f t="shared" ca="1" si="19"/>
        <v>0</v>
      </c>
      <c r="CF21" s="5">
        <f t="shared" ca="1" si="19"/>
        <v>0</v>
      </c>
      <c r="CG21" s="5">
        <f t="shared" ca="1" si="19"/>
        <v>0</v>
      </c>
      <c r="CH21" s="5">
        <f t="shared" ca="1" si="19"/>
        <v>0</v>
      </c>
      <c r="CI21" s="5">
        <f t="shared" ca="1" si="19"/>
        <v>0</v>
      </c>
      <c r="CJ21" s="5">
        <f t="shared" ca="1" si="19"/>
        <v>0</v>
      </c>
      <c r="CK21" s="5">
        <f t="shared" ca="1" si="19"/>
        <v>0</v>
      </c>
      <c r="CL21" s="5">
        <f t="shared" ca="1" si="19"/>
        <v>0</v>
      </c>
      <c r="CM21" s="5">
        <f t="shared" ca="1" si="19"/>
        <v>0</v>
      </c>
      <c r="CN21" s="5">
        <f t="shared" ca="1" si="19"/>
        <v>0</v>
      </c>
      <c r="CO21" s="5">
        <f t="shared" ca="1" si="19"/>
        <v>0</v>
      </c>
      <c r="CP21" s="5">
        <f t="shared" ca="1" si="19"/>
        <v>0</v>
      </c>
      <c r="CQ21" s="5">
        <f t="shared" ca="1" si="19"/>
        <v>0</v>
      </c>
      <c r="CR21" s="5">
        <f t="shared" ca="1" si="19"/>
        <v>0</v>
      </c>
    </row>
    <row r="22" spans="2:96" customFormat="1" x14ac:dyDescent="0.25">
      <c r="B22" s="20" t="s">
        <v>45</v>
      </c>
      <c r="C22" s="21">
        <f ca="1">SUM(G22:CR22)</f>
        <v>2458740.1300861146</v>
      </c>
      <c r="D22" s="3"/>
      <c r="E22" s="3"/>
      <c r="G22" s="37">
        <f ca="1">IF(G7&gt;=Breakeven,0,G30*($E$26/12))</f>
        <v>0</v>
      </c>
      <c r="H22" s="37">
        <f t="shared" ref="H22:AL22" ca="1" si="20">IF(H7&gt;=Breakeven,0,H30*($E$26/12))</f>
        <v>0</v>
      </c>
      <c r="I22" s="37">
        <f t="shared" ca="1" si="20"/>
        <v>0</v>
      </c>
      <c r="J22" s="37">
        <f t="shared" ca="1" si="20"/>
        <v>0</v>
      </c>
      <c r="K22" s="37">
        <f t="shared" ca="1" si="20"/>
        <v>0</v>
      </c>
      <c r="L22" s="37">
        <f t="shared" ca="1" si="20"/>
        <v>0</v>
      </c>
      <c r="M22" s="37">
        <f t="shared" ca="1" si="20"/>
        <v>0</v>
      </c>
      <c r="N22" s="37">
        <f t="shared" ca="1" si="20"/>
        <v>428.10327375617925</v>
      </c>
      <c r="O22" s="37">
        <f t="shared" ca="1" si="20"/>
        <v>12459.183203771894</v>
      </c>
      <c r="P22" s="37">
        <f t="shared" ca="1" si="20"/>
        <v>24540.602380356711</v>
      </c>
      <c r="Q22" s="37">
        <f t="shared" ca="1" si="20"/>
        <v>36672.571427973264</v>
      </c>
      <c r="R22" s="37">
        <f t="shared" ca="1" si="20"/>
        <v>48855.30185235809</v>
      </c>
      <c r="S22" s="37">
        <f t="shared" ca="1" si="20"/>
        <v>61089.006044208967</v>
      </c>
      <c r="T22" s="37">
        <f t="shared" ca="1" si="20"/>
        <v>73373.897282887672</v>
      </c>
      <c r="U22" s="37">
        <f t="shared" ca="1" si="20"/>
        <v>85710.189740138245</v>
      </c>
      <c r="V22" s="37">
        <f t="shared" ca="1" si="20"/>
        <v>98098.098483820839</v>
      </c>
      <c r="W22" s="37">
        <f t="shared" ca="1" si="20"/>
        <v>110537.8394816611</v>
      </c>
      <c r="X22" s="37">
        <f t="shared" ca="1" si="20"/>
        <v>123029.62960501532</v>
      </c>
      <c r="Y22" s="37">
        <f t="shared" ca="1" si="20"/>
        <v>143105.06738578944</v>
      </c>
      <c r="Z22" s="37">
        <f t="shared" ca="1" si="20"/>
        <v>155733.1220610438</v>
      </c>
      <c r="AA22" s="37">
        <f t="shared" ca="1" si="20"/>
        <v>168414.01378514856</v>
      </c>
      <c r="AB22" s="37">
        <f t="shared" ca="1" si="20"/>
        <v>181147.96363362198</v>
      </c>
      <c r="AC22" s="37">
        <f t="shared" ca="1" si="20"/>
        <v>193935.19360698442</v>
      </c>
      <c r="AD22" s="37">
        <f t="shared" ca="1" si="20"/>
        <v>214307.30738776681</v>
      </c>
      <c r="AE22" s="37">
        <f t="shared" ca="1" si="20"/>
        <v>240866.47324852453</v>
      </c>
      <c r="AF22" s="37">
        <f t="shared" ca="1" si="20"/>
        <v>242432.16281581263</v>
      </c>
      <c r="AG22" s="37">
        <f t="shared" ca="1" si="20"/>
        <v>244004.40338547435</v>
      </c>
      <c r="AH22" s="37">
        <f t="shared" si="20"/>
        <v>0</v>
      </c>
      <c r="AI22" s="37">
        <f t="shared" si="20"/>
        <v>0</v>
      </c>
      <c r="AJ22" s="37">
        <f t="shared" si="20"/>
        <v>0</v>
      </c>
      <c r="AK22" s="37">
        <f t="shared" si="20"/>
        <v>0</v>
      </c>
      <c r="AL22" s="37">
        <f t="shared" si="20"/>
        <v>0</v>
      </c>
      <c r="AM22" s="37">
        <f t="shared" ref="AM22:BR22" si="21">IF(AM7&gt;=Breakeven,0,AM30*($E$26/12))</f>
        <v>0</v>
      </c>
      <c r="AN22" s="37">
        <f t="shared" si="21"/>
        <v>0</v>
      </c>
      <c r="AO22" s="37">
        <f t="shared" si="21"/>
        <v>0</v>
      </c>
      <c r="AP22" s="37">
        <f t="shared" si="21"/>
        <v>0</v>
      </c>
      <c r="AQ22" s="37">
        <f t="shared" si="21"/>
        <v>0</v>
      </c>
      <c r="AR22" s="37">
        <f t="shared" si="21"/>
        <v>0</v>
      </c>
      <c r="AS22" s="37">
        <f t="shared" si="21"/>
        <v>0</v>
      </c>
      <c r="AT22" s="37">
        <f t="shared" si="21"/>
        <v>0</v>
      </c>
      <c r="AU22" s="37">
        <f t="shared" si="21"/>
        <v>0</v>
      </c>
      <c r="AV22" s="37">
        <f t="shared" si="21"/>
        <v>0</v>
      </c>
      <c r="AW22" s="37">
        <f t="shared" si="21"/>
        <v>0</v>
      </c>
      <c r="AX22" s="37">
        <f t="shared" si="21"/>
        <v>0</v>
      </c>
      <c r="AY22" s="37">
        <f t="shared" si="21"/>
        <v>0</v>
      </c>
      <c r="AZ22" s="37">
        <f t="shared" si="21"/>
        <v>0</v>
      </c>
      <c r="BA22" s="37">
        <f t="shared" si="21"/>
        <v>0</v>
      </c>
      <c r="BB22" s="37">
        <f t="shared" si="21"/>
        <v>0</v>
      </c>
      <c r="BC22" s="37">
        <f t="shared" si="21"/>
        <v>0</v>
      </c>
      <c r="BD22" s="37">
        <f t="shared" si="21"/>
        <v>0</v>
      </c>
      <c r="BE22" s="37">
        <f t="shared" si="21"/>
        <v>0</v>
      </c>
      <c r="BF22" s="37">
        <f t="shared" si="21"/>
        <v>0</v>
      </c>
      <c r="BG22" s="37">
        <f t="shared" si="21"/>
        <v>0</v>
      </c>
      <c r="BH22" s="37">
        <f t="shared" si="21"/>
        <v>0</v>
      </c>
      <c r="BI22" s="37">
        <f t="shared" si="21"/>
        <v>0</v>
      </c>
      <c r="BJ22" s="37">
        <f t="shared" si="21"/>
        <v>0</v>
      </c>
      <c r="BK22" s="37">
        <f t="shared" si="21"/>
        <v>0</v>
      </c>
      <c r="BL22" s="37">
        <f t="shared" si="21"/>
        <v>0</v>
      </c>
      <c r="BM22" s="37">
        <f t="shared" si="21"/>
        <v>0</v>
      </c>
      <c r="BN22" s="37">
        <f t="shared" si="21"/>
        <v>0</v>
      </c>
      <c r="BO22" s="37">
        <f t="shared" si="21"/>
        <v>0</v>
      </c>
      <c r="BP22" s="37">
        <f t="shared" si="21"/>
        <v>0</v>
      </c>
      <c r="BQ22" s="37">
        <f t="shared" si="21"/>
        <v>0</v>
      </c>
      <c r="BR22" s="37">
        <f t="shared" si="21"/>
        <v>0</v>
      </c>
      <c r="BS22" s="37">
        <f t="shared" ref="BS22:CR22" si="22">IF(BS7&gt;=Breakeven,0,BS30*($E$26/12))</f>
        <v>0</v>
      </c>
      <c r="BT22" s="37">
        <f t="shared" si="22"/>
        <v>0</v>
      </c>
      <c r="BU22" s="37">
        <f t="shared" si="22"/>
        <v>0</v>
      </c>
      <c r="BV22" s="37">
        <f t="shared" si="22"/>
        <v>0</v>
      </c>
      <c r="BW22" s="37">
        <f t="shared" si="22"/>
        <v>0</v>
      </c>
      <c r="BX22" s="37">
        <f t="shared" si="22"/>
        <v>0</v>
      </c>
      <c r="BY22" s="37">
        <f t="shared" si="22"/>
        <v>0</v>
      </c>
      <c r="BZ22" s="37">
        <f t="shared" si="22"/>
        <v>0</v>
      </c>
      <c r="CA22" s="37">
        <f t="shared" si="22"/>
        <v>0</v>
      </c>
      <c r="CB22" s="37">
        <f t="shared" si="22"/>
        <v>0</v>
      </c>
      <c r="CC22" s="37">
        <f t="shared" si="22"/>
        <v>0</v>
      </c>
      <c r="CD22" s="37">
        <f t="shared" si="22"/>
        <v>0</v>
      </c>
      <c r="CE22" s="37">
        <f t="shared" si="22"/>
        <v>0</v>
      </c>
      <c r="CF22" s="37">
        <f t="shared" si="22"/>
        <v>0</v>
      </c>
      <c r="CG22" s="37">
        <f t="shared" si="22"/>
        <v>0</v>
      </c>
      <c r="CH22" s="37">
        <f t="shared" si="22"/>
        <v>0</v>
      </c>
      <c r="CI22" s="37">
        <f t="shared" si="22"/>
        <v>0</v>
      </c>
      <c r="CJ22" s="37">
        <f t="shared" si="22"/>
        <v>0</v>
      </c>
      <c r="CK22" s="37">
        <f t="shared" si="22"/>
        <v>0</v>
      </c>
      <c r="CL22" s="37">
        <f t="shared" si="22"/>
        <v>0</v>
      </c>
      <c r="CM22" s="37">
        <f t="shared" si="22"/>
        <v>0</v>
      </c>
      <c r="CN22" s="37">
        <f t="shared" si="22"/>
        <v>0</v>
      </c>
      <c r="CO22" s="37">
        <f t="shared" si="22"/>
        <v>0</v>
      </c>
      <c r="CP22" s="37">
        <f t="shared" si="22"/>
        <v>0</v>
      </c>
      <c r="CQ22" s="37">
        <f t="shared" si="22"/>
        <v>0</v>
      </c>
      <c r="CR22" s="37">
        <f t="shared" si="22"/>
        <v>0</v>
      </c>
    </row>
    <row r="23" spans="2:96" customFormat="1" x14ac:dyDescent="0.25">
      <c r="B23" t="s">
        <v>43</v>
      </c>
      <c r="C23" s="17">
        <f ca="1">SUM(C20:C22)</f>
        <v>107658740.13008611</v>
      </c>
      <c r="D23" s="3"/>
      <c r="E23" s="3"/>
      <c r="G23" s="5">
        <f t="shared" ref="G23:BR23" ca="1" si="23">SUM(G20:G22)</f>
        <v>23075000</v>
      </c>
      <c r="H23" s="5">
        <f t="shared" ca="1" si="23"/>
        <v>2875000</v>
      </c>
      <c r="I23" s="5">
        <f t="shared" ca="1" si="23"/>
        <v>2875000</v>
      </c>
      <c r="J23" s="5">
        <f t="shared" ca="1" si="23"/>
        <v>2875000</v>
      </c>
      <c r="K23" s="5">
        <f t="shared" ca="1" si="23"/>
        <v>2875000</v>
      </c>
      <c r="L23" s="5">
        <f t="shared" ca="1" si="23"/>
        <v>2875000</v>
      </c>
      <c r="M23" s="5">
        <f t="shared" ca="1" si="23"/>
        <v>2875000</v>
      </c>
      <c r="N23" s="5">
        <f t="shared" ca="1" si="23"/>
        <v>2875428.1032737563</v>
      </c>
      <c r="O23" s="5">
        <f t="shared" ca="1" si="23"/>
        <v>2887459.1832037717</v>
      </c>
      <c r="P23" s="5">
        <f t="shared" ca="1" si="23"/>
        <v>2899540.6023803568</v>
      </c>
      <c r="Q23" s="5">
        <f t="shared" ca="1" si="23"/>
        <v>2911672.5714279735</v>
      </c>
      <c r="R23" s="5">
        <f t="shared" ca="1" si="23"/>
        <v>2923855.301852358</v>
      </c>
      <c r="S23" s="5">
        <f t="shared" ca="1" si="23"/>
        <v>2936089.006044209</v>
      </c>
      <c r="T23" s="5">
        <f t="shared" ca="1" si="23"/>
        <v>2948373.8972828877</v>
      </c>
      <c r="U23" s="5">
        <f t="shared" ca="1" si="23"/>
        <v>2960710.1897401381</v>
      </c>
      <c r="V23" s="5">
        <f t="shared" ca="1" si="23"/>
        <v>2973098.0984838209</v>
      </c>
      <c r="W23" s="5">
        <f t="shared" ca="1" si="23"/>
        <v>2985537.8394816611</v>
      </c>
      <c r="X23" s="5">
        <f t="shared" ca="1" si="23"/>
        <v>2998029.6296050153</v>
      </c>
      <c r="Y23" s="5">
        <f t="shared" ca="1" si="23"/>
        <v>4818105.067385789</v>
      </c>
      <c r="Z23" s="5">
        <f t="shared" ca="1" si="23"/>
        <v>3030733.122061044</v>
      </c>
      <c r="AA23" s="5">
        <f t="shared" ca="1" si="23"/>
        <v>3043414.0137851485</v>
      </c>
      <c r="AB23" s="5">
        <f t="shared" ca="1" si="23"/>
        <v>3056147.963633622</v>
      </c>
      <c r="AC23" s="5">
        <f t="shared" ca="1" si="23"/>
        <v>3068935.1936069843</v>
      </c>
      <c r="AD23" s="5">
        <f t="shared" ca="1" si="23"/>
        <v>4889307.3073877664</v>
      </c>
      <c r="AE23" s="5">
        <f t="shared" ca="1" si="23"/>
        <v>6374199.8065818576</v>
      </c>
      <c r="AF23" s="5">
        <f t="shared" ca="1" si="23"/>
        <v>375765.496149146</v>
      </c>
      <c r="AG23" s="5">
        <f t="shared" ca="1" si="23"/>
        <v>377337.73671880772</v>
      </c>
      <c r="AH23" s="5">
        <f t="shared" ca="1" si="23"/>
        <v>0</v>
      </c>
      <c r="AI23" s="5">
        <f t="shared" ca="1" si="23"/>
        <v>0</v>
      </c>
      <c r="AJ23" s="5">
        <f t="shared" ca="1" si="23"/>
        <v>6000000</v>
      </c>
      <c r="AK23" s="5">
        <f t="shared" ca="1" si="23"/>
        <v>0</v>
      </c>
      <c r="AL23" s="5">
        <f t="shared" ca="1" si="23"/>
        <v>0</v>
      </c>
      <c r="AM23" s="5">
        <f t="shared" ca="1" si="23"/>
        <v>0</v>
      </c>
      <c r="AN23" s="5">
        <f t="shared" ca="1" si="23"/>
        <v>0</v>
      </c>
      <c r="AO23" s="5">
        <f t="shared" ca="1" si="23"/>
        <v>0</v>
      </c>
      <c r="AP23" s="5">
        <f t="shared" ca="1" si="23"/>
        <v>0</v>
      </c>
      <c r="AQ23" s="5">
        <f t="shared" ca="1" si="23"/>
        <v>0</v>
      </c>
      <c r="AR23" s="5">
        <f t="shared" ca="1" si="23"/>
        <v>0</v>
      </c>
      <c r="AS23" s="5">
        <f t="shared" ca="1" si="23"/>
        <v>0</v>
      </c>
      <c r="AT23" s="5">
        <f t="shared" ca="1" si="23"/>
        <v>0</v>
      </c>
      <c r="AU23" s="5">
        <f t="shared" ca="1" si="23"/>
        <v>0</v>
      </c>
      <c r="AV23" s="5">
        <f t="shared" ca="1" si="23"/>
        <v>0</v>
      </c>
      <c r="AW23" s="5">
        <f t="shared" ca="1" si="23"/>
        <v>0</v>
      </c>
      <c r="AX23" s="5">
        <f t="shared" ca="1" si="23"/>
        <v>0</v>
      </c>
      <c r="AY23" s="5">
        <f t="shared" ca="1" si="23"/>
        <v>0</v>
      </c>
      <c r="AZ23" s="5">
        <f t="shared" ca="1" si="23"/>
        <v>0</v>
      </c>
      <c r="BA23" s="5">
        <f t="shared" ca="1" si="23"/>
        <v>0</v>
      </c>
      <c r="BB23" s="5">
        <f t="shared" ca="1" si="23"/>
        <v>0</v>
      </c>
      <c r="BC23" s="5">
        <f t="shared" ca="1" si="23"/>
        <v>0</v>
      </c>
      <c r="BD23" s="5">
        <f t="shared" ca="1" si="23"/>
        <v>0</v>
      </c>
      <c r="BE23" s="5">
        <f t="shared" ca="1" si="23"/>
        <v>0</v>
      </c>
      <c r="BF23" s="5">
        <f t="shared" ca="1" si="23"/>
        <v>0</v>
      </c>
      <c r="BG23" s="5">
        <f t="shared" ca="1" si="23"/>
        <v>0</v>
      </c>
      <c r="BH23" s="5">
        <f t="shared" ca="1" si="23"/>
        <v>0</v>
      </c>
      <c r="BI23" s="5">
        <f t="shared" ca="1" si="23"/>
        <v>0</v>
      </c>
      <c r="BJ23" s="5">
        <f t="shared" ca="1" si="23"/>
        <v>0</v>
      </c>
      <c r="BK23" s="5">
        <f t="shared" ca="1" si="23"/>
        <v>0</v>
      </c>
      <c r="BL23" s="5">
        <f t="shared" ca="1" si="23"/>
        <v>0</v>
      </c>
      <c r="BM23" s="5">
        <f t="shared" ca="1" si="23"/>
        <v>0</v>
      </c>
      <c r="BN23" s="5">
        <f t="shared" ca="1" si="23"/>
        <v>0</v>
      </c>
      <c r="BO23" s="5">
        <f t="shared" ca="1" si="23"/>
        <v>0</v>
      </c>
      <c r="BP23" s="5">
        <f t="shared" ca="1" si="23"/>
        <v>0</v>
      </c>
      <c r="BQ23" s="5">
        <f t="shared" ca="1" si="23"/>
        <v>0</v>
      </c>
      <c r="BR23" s="5">
        <f t="shared" ca="1" si="23"/>
        <v>0</v>
      </c>
      <c r="BS23" s="5">
        <f t="shared" ref="BS23:CR23" ca="1" si="24">SUM(BS20:BS22)</f>
        <v>0</v>
      </c>
      <c r="BT23" s="5">
        <f t="shared" ca="1" si="24"/>
        <v>0</v>
      </c>
      <c r="BU23" s="5">
        <f t="shared" ca="1" si="24"/>
        <v>0</v>
      </c>
      <c r="BV23" s="5">
        <f t="shared" ca="1" si="24"/>
        <v>0</v>
      </c>
      <c r="BW23" s="5">
        <f t="shared" ca="1" si="24"/>
        <v>0</v>
      </c>
      <c r="BX23" s="5">
        <f t="shared" ca="1" si="24"/>
        <v>0</v>
      </c>
      <c r="BY23" s="5">
        <f t="shared" ca="1" si="24"/>
        <v>0</v>
      </c>
      <c r="BZ23" s="5">
        <f t="shared" ca="1" si="24"/>
        <v>0</v>
      </c>
      <c r="CA23" s="5">
        <f t="shared" ca="1" si="24"/>
        <v>0</v>
      </c>
      <c r="CB23" s="5">
        <f t="shared" ca="1" si="24"/>
        <v>0</v>
      </c>
      <c r="CC23" s="5">
        <f t="shared" ca="1" si="24"/>
        <v>0</v>
      </c>
      <c r="CD23" s="5">
        <f t="shared" ca="1" si="24"/>
        <v>0</v>
      </c>
      <c r="CE23" s="5">
        <f t="shared" ca="1" si="24"/>
        <v>0</v>
      </c>
      <c r="CF23" s="5">
        <f t="shared" ca="1" si="24"/>
        <v>0</v>
      </c>
      <c r="CG23" s="5">
        <f t="shared" ca="1" si="24"/>
        <v>0</v>
      </c>
      <c r="CH23" s="5">
        <f t="shared" ca="1" si="24"/>
        <v>0</v>
      </c>
      <c r="CI23" s="5">
        <f t="shared" ca="1" si="24"/>
        <v>0</v>
      </c>
      <c r="CJ23" s="5">
        <f t="shared" ca="1" si="24"/>
        <v>0</v>
      </c>
      <c r="CK23" s="5">
        <f t="shared" ca="1" si="24"/>
        <v>0</v>
      </c>
      <c r="CL23" s="5">
        <f t="shared" ca="1" si="24"/>
        <v>0</v>
      </c>
      <c r="CM23" s="5">
        <f t="shared" ca="1" si="24"/>
        <v>0</v>
      </c>
      <c r="CN23" s="5">
        <f t="shared" ca="1" si="24"/>
        <v>0</v>
      </c>
      <c r="CO23" s="5">
        <f t="shared" ca="1" si="24"/>
        <v>0</v>
      </c>
      <c r="CP23" s="5">
        <f t="shared" ca="1" si="24"/>
        <v>0</v>
      </c>
      <c r="CQ23" s="5">
        <f t="shared" ca="1" si="24"/>
        <v>0</v>
      </c>
      <c r="CR23" s="5">
        <f t="shared" ca="1" si="24"/>
        <v>0</v>
      </c>
    </row>
    <row r="24" spans="2:96" customFormat="1" x14ac:dyDescent="0.25">
      <c r="C24" s="17"/>
      <c r="D24" s="3"/>
      <c r="E24" s="3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</row>
    <row r="25" spans="2:96" customFormat="1" x14ac:dyDescent="0.25">
      <c r="B25" s="1" t="s">
        <v>46</v>
      </c>
      <c r="D25" s="10" t="s">
        <v>44</v>
      </c>
      <c r="E25" s="7" t="s">
        <v>52</v>
      </c>
      <c r="F25" s="10" t="s">
        <v>14</v>
      </c>
    </row>
    <row r="26" spans="2:96" customFormat="1" x14ac:dyDescent="0.25">
      <c r="B26" s="30" t="s">
        <v>49</v>
      </c>
      <c r="C26" s="35">
        <f ca="1">D26*C23</f>
        <v>64561056.812513836</v>
      </c>
      <c r="D26" s="15">
        <f ca="1">C26/C23</f>
        <v>0.59968244783938096</v>
      </c>
      <c r="E26" s="15">
        <v>0.05</v>
      </c>
      <c r="F26" t="str">
        <f ca="1">IF(SUM(G26:CR26)=C26,"OK","ERROR")</f>
        <v>OK</v>
      </c>
      <c r="G26" s="5">
        <f t="shared" ref="G26:AL26" ca="1" si="25">G23-G27</f>
        <v>0</v>
      </c>
      <c r="H26" s="5">
        <f t="shared" ca="1" si="25"/>
        <v>0</v>
      </c>
      <c r="I26" s="5">
        <f t="shared" ca="1" si="25"/>
        <v>0</v>
      </c>
      <c r="J26" s="5">
        <f t="shared" ca="1" si="25"/>
        <v>0</v>
      </c>
      <c r="K26" s="5">
        <f t="shared" ca="1" si="25"/>
        <v>0</v>
      </c>
      <c r="L26" s="5">
        <f t="shared" ca="1" si="25"/>
        <v>0</v>
      </c>
      <c r="M26" s="5">
        <f t="shared" ca="1" si="25"/>
        <v>0</v>
      </c>
      <c r="N26" s="5">
        <f t="shared" ca="1" si="25"/>
        <v>102744.78570148302</v>
      </c>
      <c r="O26" s="5">
        <f t="shared" ca="1" si="25"/>
        <v>2887459.1832037717</v>
      </c>
      <c r="P26" s="5">
        <f t="shared" ca="1" si="25"/>
        <v>2899540.6023803568</v>
      </c>
      <c r="Q26" s="5">
        <f t="shared" ca="1" si="25"/>
        <v>2911672.5714279735</v>
      </c>
      <c r="R26" s="5">
        <f t="shared" ca="1" si="25"/>
        <v>2923855.301852358</v>
      </c>
      <c r="S26" s="5">
        <f t="shared" ca="1" si="25"/>
        <v>2936089.006044209</v>
      </c>
      <c r="T26" s="5">
        <f t="shared" ca="1" si="25"/>
        <v>2948373.8972828877</v>
      </c>
      <c r="U26" s="5">
        <f t="shared" ca="1" si="25"/>
        <v>2960710.1897401381</v>
      </c>
      <c r="V26" s="5">
        <f t="shared" ca="1" si="25"/>
        <v>2973098.0984838209</v>
      </c>
      <c r="W26" s="5">
        <f t="shared" ca="1" si="25"/>
        <v>2985537.8394816611</v>
      </c>
      <c r="X26" s="5">
        <f t="shared" ca="1" si="25"/>
        <v>2998029.6296050153</v>
      </c>
      <c r="Y26" s="5">
        <f t="shared" ca="1" si="25"/>
        <v>4818105.067385789</v>
      </c>
      <c r="Z26" s="5">
        <f t="shared" ca="1" si="25"/>
        <v>3030733.122061044</v>
      </c>
      <c r="AA26" s="5">
        <f t="shared" ca="1" si="25"/>
        <v>3043414.0137851485</v>
      </c>
      <c r="AB26" s="5">
        <f t="shared" ca="1" si="25"/>
        <v>3056147.963633622</v>
      </c>
      <c r="AC26" s="5">
        <f t="shared" ca="1" si="25"/>
        <v>3068935.1936069843</v>
      </c>
      <c r="AD26" s="5">
        <f t="shared" ca="1" si="25"/>
        <v>4889307.3073877664</v>
      </c>
      <c r="AE26" s="5">
        <f t="shared" ca="1" si="25"/>
        <v>6374199.8065818576</v>
      </c>
      <c r="AF26" s="5">
        <f t="shared" ca="1" si="25"/>
        <v>375765.496149146</v>
      </c>
      <c r="AG26" s="5">
        <f t="shared" ca="1" si="25"/>
        <v>377337.73671880772</v>
      </c>
      <c r="AH26" s="5">
        <f t="shared" ca="1" si="25"/>
        <v>0</v>
      </c>
      <c r="AI26" s="5">
        <f t="shared" ca="1" si="25"/>
        <v>0</v>
      </c>
      <c r="AJ26" s="5">
        <f t="shared" ca="1" si="25"/>
        <v>6000000</v>
      </c>
      <c r="AK26" s="5">
        <f t="shared" ca="1" si="25"/>
        <v>0</v>
      </c>
      <c r="AL26" s="5">
        <f t="shared" ca="1" si="25"/>
        <v>0</v>
      </c>
      <c r="AM26" s="5">
        <f t="shared" ref="AM26:BR26" ca="1" si="26">AM23-AM27</f>
        <v>0</v>
      </c>
      <c r="AN26" s="5">
        <f t="shared" ca="1" si="26"/>
        <v>0</v>
      </c>
      <c r="AO26" s="5">
        <f t="shared" ca="1" si="26"/>
        <v>0</v>
      </c>
      <c r="AP26" s="5">
        <f t="shared" ca="1" si="26"/>
        <v>0</v>
      </c>
      <c r="AQ26" s="5">
        <f t="shared" ca="1" si="26"/>
        <v>0</v>
      </c>
      <c r="AR26" s="5">
        <f t="shared" ca="1" si="26"/>
        <v>0</v>
      </c>
      <c r="AS26" s="5">
        <f t="shared" ca="1" si="26"/>
        <v>0</v>
      </c>
      <c r="AT26" s="5">
        <f t="shared" ca="1" si="26"/>
        <v>0</v>
      </c>
      <c r="AU26" s="5">
        <f t="shared" ca="1" si="26"/>
        <v>0</v>
      </c>
      <c r="AV26" s="5">
        <f t="shared" ca="1" si="26"/>
        <v>0</v>
      </c>
      <c r="AW26" s="5">
        <f t="shared" ca="1" si="26"/>
        <v>0</v>
      </c>
      <c r="AX26" s="5">
        <f t="shared" ca="1" si="26"/>
        <v>0</v>
      </c>
      <c r="AY26" s="5">
        <f t="shared" ca="1" si="26"/>
        <v>0</v>
      </c>
      <c r="AZ26" s="5">
        <f t="shared" ca="1" si="26"/>
        <v>0</v>
      </c>
      <c r="BA26" s="5">
        <f t="shared" ca="1" si="26"/>
        <v>0</v>
      </c>
      <c r="BB26" s="5">
        <f t="shared" ca="1" si="26"/>
        <v>0</v>
      </c>
      <c r="BC26" s="5">
        <f t="shared" ca="1" si="26"/>
        <v>0</v>
      </c>
      <c r="BD26" s="5">
        <f t="shared" ca="1" si="26"/>
        <v>0</v>
      </c>
      <c r="BE26" s="5">
        <f t="shared" ca="1" si="26"/>
        <v>0</v>
      </c>
      <c r="BF26" s="5">
        <f t="shared" ca="1" si="26"/>
        <v>0</v>
      </c>
      <c r="BG26" s="5">
        <f t="shared" ca="1" si="26"/>
        <v>0</v>
      </c>
      <c r="BH26" s="5">
        <f t="shared" ca="1" si="26"/>
        <v>0</v>
      </c>
      <c r="BI26" s="5">
        <f t="shared" ca="1" si="26"/>
        <v>0</v>
      </c>
      <c r="BJ26" s="5">
        <f t="shared" ca="1" si="26"/>
        <v>0</v>
      </c>
      <c r="BK26" s="5">
        <f t="shared" ca="1" si="26"/>
        <v>0</v>
      </c>
      <c r="BL26" s="5">
        <f t="shared" ca="1" si="26"/>
        <v>0</v>
      </c>
      <c r="BM26" s="5">
        <f t="shared" ca="1" si="26"/>
        <v>0</v>
      </c>
      <c r="BN26" s="5">
        <f t="shared" ca="1" si="26"/>
        <v>0</v>
      </c>
      <c r="BO26" s="5">
        <f t="shared" ca="1" si="26"/>
        <v>0</v>
      </c>
      <c r="BP26" s="5">
        <f t="shared" ca="1" si="26"/>
        <v>0</v>
      </c>
      <c r="BQ26" s="5">
        <f t="shared" ca="1" si="26"/>
        <v>0</v>
      </c>
      <c r="BR26" s="5">
        <f t="shared" ca="1" si="26"/>
        <v>0</v>
      </c>
      <c r="BS26" s="5">
        <f t="shared" ref="BS26:CR26" ca="1" si="27">BS23-BS27</f>
        <v>0</v>
      </c>
      <c r="BT26" s="5">
        <f t="shared" ca="1" si="27"/>
        <v>0</v>
      </c>
      <c r="BU26" s="5">
        <f t="shared" ca="1" si="27"/>
        <v>0</v>
      </c>
      <c r="BV26" s="5">
        <f t="shared" ca="1" si="27"/>
        <v>0</v>
      </c>
      <c r="BW26" s="5">
        <f t="shared" ca="1" si="27"/>
        <v>0</v>
      </c>
      <c r="BX26" s="5">
        <f t="shared" ca="1" si="27"/>
        <v>0</v>
      </c>
      <c r="BY26" s="5">
        <f t="shared" ca="1" si="27"/>
        <v>0</v>
      </c>
      <c r="BZ26" s="5">
        <f t="shared" ca="1" si="27"/>
        <v>0</v>
      </c>
      <c r="CA26" s="5">
        <f t="shared" ca="1" si="27"/>
        <v>0</v>
      </c>
      <c r="CB26" s="5">
        <f t="shared" ca="1" si="27"/>
        <v>0</v>
      </c>
      <c r="CC26" s="5">
        <f t="shared" ca="1" si="27"/>
        <v>0</v>
      </c>
      <c r="CD26" s="5">
        <f t="shared" ca="1" si="27"/>
        <v>0</v>
      </c>
      <c r="CE26" s="5">
        <f t="shared" ca="1" si="27"/>
        <v>0</v>
      </c>
      <c r="CF26" s="5">
        <f t="shared" ca="1" si="27"/>
        <v>0</v>
      </c>
      <c r="CG26" s="5">
        <f t="shared" ca="1" si="27"/>
        <v>0</v>
      </c>
      <c r="CH26" s="5">
        <f t="shared" ca="1" si="27"/>
        <v>0</v>
      </c>
      <c r="CI26" s="5">
        <f t="shared" ca="1" si="27"/>
        <v>0</v>
      </c>
      <c r="CJ26" s="5">
        <f t="shared" ca="1" si="27"/>
        <v>0</v>
      </c>
      <c r="CK26" s="5">
        <f t="shared" ca="1" si="27"/>
        <v>0</v>
      </c>
      <c r="CL26" s="5">
        <f t="shared" ca="1" si="27"/>
        <v>0</v>
      </c>
      <c r="CM26" s="5">
        <f t="shared" ca="1" si="27"/>
        <v>0</v>
      </c>
      <c r="CN26" s="5">
        <f t="shared" ca="1" si="27"/>
        <v>0</v>
      </c>
      <c r="CO26" s="5">
        <f t="shared" ca="1" si="27"/>
        <v>0</v>
      </c>
      <c r="CP26" s="5">
        <f t="shared" ca="1" si="27"/>
        <v>0</v>
      </c>
      <c r="CQ26" s="5">
        <f t="shared" ca="1" si="27"/>
        <v>0</v>
      </c>
      <c r="CR26" s="5">
        <f t="shared" ca="1" si="27"/>
        <v>0</v>
      </c>
    </row>
    <row r="27" spans="2:96" x14ac:dyDescent="0.25">
      <c r="B27" s="30" t="s">
        <v>47</v>
      </c>
      <c r="C27" s="21">
        <f ca="1">C23-C26</f>
        <v>43097683.317572273</v>
      </c>
      <c r="D27" s="38">
        <f ca="1">C27/C23</f>
        <v>0.40031755216061904</v>
      </c>
      <c r="F27" s="26" t="str">
        <f t="shared" ref="F27:F28" ca="1" si="28">IF(SUM(G27:CR27)=C27,"OK","ERROR")</f>
        <v>OK</v>
      </c>
      <c r="G27" s="11">
        <f ca="1">MIN(G23,$C$27-SUM($F$27:F27))</f>
        <v>23075000</v>
      </c>
      <c r="H27" s="11">
        <f ca="1">MIN(H23,$C$27-SUM($F$27:G27))</f>
        <v>2875000</v>
      </c>
      <c r="I27" s="11">
        <f ca="1">MIN(I23,$C$27-SUM($F$27:H27))</f>
        <v>2875000</v>
      </c>
      <c r="J27" s="11">
        <f ca="1">MIN(J23,$C$27-SUM($F$27:I27))</f>
        <v>2875000</v>
      </c>
      <c r="K27" s="11">
        <f ca="1">MIN(K23,$C$27-SUM($F$27:J27))</f>
        <v>2875000</v>
      </c>
      <c r="L27" s="11">
        <f ca="1">MIN(L23,$C$27-SUM($F$27:K27))</f>
        <v>2875000</v>
      </c>
      <c r="M27" s="11">
        <f ca="1">MIN(M23,$C$27-SUM($F$27:L27))</f>
        <v>2875000</v>
      </c>
      <c r="N27" s="11">
        <f ca="1">MIN(N23,$C$27-SUM($F$27:M27))</f>
        <v>2772683.3175722733</v>
      </c>
      <c r="O27" s="11">
        <f ca="1">MIN(O23,$C$27-SUM($F$27:N27))</f>
        <v>0</v>
      </c>
      <c r="P27" s="11">
        <f ca="1">MIN(P23,$C$27-SUM($F$27:O27))</f>
        <v>0</v>
      </c>
      <c r="Q27" s="11">
        <f ca="1">MIN(Q23,$C$27-SUM($F$27:P27))</f>
        <v>0</v>
      </c>
      <c r="R27" s="11">
        <f ca="1">MIN(R23,$C$27-SUM($F$27:Q27))</f>
        <v>0</v>
      </c>
      <c r="S27" s="11">
        <f ca="1">MIN(S23,$C$27-SUM($F$27:R27))</f>
        <v>0</v>
      </c>
      <c r="T27" s="11">
        <f ca="1">MIN(T23,$C$27-SUM($F$27:S27))</f>
        <v>0</v>
      </c>
      <c r="U27" s="11">
        <f ca="1">MIN(U23,$C$27-SUM($F$27:T27))</f>
        <v>0</v>
      </c>
      <c r="V27" s="11">
        <f ca="1">MIN(V23,$C$27-SUM($F$27:U27))</f>
        <v>0</v>
      </c>
      <c r="W27" s="11">
        <f ca="1">MIN(W23,$C$27-SUM($F$27:V27))</f>
        <v>0</v>
      </c>
      <c r="X27" s="11">
        <f ca="1">MIN(X23,$C$27-SUM($F$27:W27))</f>
        <v>0</v>
      </c>
      <c r="Y27" s="11">
        <f ca="1">MIN(Y23,$C$27-SUM($F$27:X27))</f>
        <v>0</v>
      </c>
      <c r="Z27" s="11">
        <f ca="1">MIN(Z23,$C$27-SUM($F$27:Y27))</f>
        <v>0</v>
      </c>
      <c r="AA27" s="11">
        <f ca="1">MIN(AA23,$C$27-SUM($F$27:Z27))</f>
        <v>0</v>
      </c>
      <c r="AB27" s="11">
        <f ca="1">MIN(AB23,$C$27-SUM($F$27:AA27))</f>
        <v>0</v>
      </c>
      <c r="AC27" s="11">
        <f ca="1">MIN(AC23,$C$27-SUM($F$27:AB27))</f>
        <v>0</v>
      </c>
      <c r="AD27" s="11">
        <f ca="1">MIN(AD23,$C$27-SUM($F$27:AC27))</f>
        <v>0</v>
      </c>
      <c r="AE27" s="11">
        <f ca="1">MIN(AE23,$C$27-SUM($F$27:AD27))</f>
        <v>0</v>
      </c>
      <c r="AF27" s="11">
        <f ca="1">MIN(AF23,$C$27-SUM($F$27:AE27))</f>
        <v>0</v>
      </c>
      <c r="AG27" s="11">
        <f ca="1">MIN(AG23,$C$27-SUM($F$27:AF27))</f>
        <v>0</v>
      </c>
      <c r="AH27" s="11">
        <f ca="1">MIN(AH23,$C$27-SUM($F$27:AG27))</f>
        <v>0</v>
      </c>
      <c r="AI27" s="11">
        <f ca="1">MIN(AI23,$C$27-SUM($F$27:AH27))</f>
        <v>0</v>
      </c>
      <c r="AJ27" s="11">
        <f ca="1">MIN(AJ23,$C$27-SUM($F$27:AI27))</f>
        <v>0</v>
      </c>
      <c r="AK27" s="11">
        <f ca="1">MIN(AK23,$C$27-SUM($F$27:AJ27))</f>
        <v>0</v>
      </c>
      <c r="AL27" s="11">
        <f ca="1">MIN(AL23,$C$27-SUM($F$27:AK27))</f>
        <v>0</v>
      </c>
      <c r="AM27" s="11">
        <f ca="1">MIN(AM23,$C$27-SUM($F$27:AL27))</f>
        <v>0</v>
      </c>
      <c r="AN27" s="11">
        <f ca="1">MIN(AN23,$C$27-SUM($F$27:AM27))</f>
        <v>0</v>
      </c>
      <c r="AO27" s="11">
        <f ca="1">MIN(AO23,$C$27-SUM($F$27:AN27))</f>
        <v>0</v>
      </c>
      <c r="AP27" s="11">
        <f ca="1">MIN(AP23,$C$27-SUM($F$27:AO27))</f>
        <v>0</v>
      </c>
      <c r="AQ27" s="11">
        <f ca="1">MIN(AQ23,$C$27-SUM($F$27:AP27))</f>
        <v>0</v>
      </c>
      <c r="AR27" s="11">
        <f ca="1">MIN(AR23,$C$27-SUM($F$27:AQ27))</f>
        <v>0</v>
      </c>
      <c r="AS27" s="11">
        <f ca="1">MIN(AS23,$C$27-SUM($F$27:AR27))</f>
        <v>0</v>
      </c>
      <c r="AT27" s="11">
        <f ca="1">MIN(AT23,$C$27-SUM($F$27:AS27))</f>
        <v>0</v>
      </c>
      <c r="AU27" s="11">
        <f ca="1">MIN(AU23,$C$27-SUM($F$27:AT27))</f>
        <v>0</v>
      </c>
      <c r="AV27" s="11">
        <f ca="1">MIN(AV23,$C$27-SUM($F$27:AU27))</f>
        <v>0</v>
      </c>
      <c r="AW27" s="11">
        <f ca="1">MIN(AW23,$C$27-SUM($F$27:AV27))</f>
        <v>0</v>
      </c>
      <c r="AX27" s="11">
        <f ca="1">MIN(AX23,$C$27-SUM($F$27:AW27))</f>
        <v>0</v>
      </c>
      <c r="AY27" s="11">
        <f ca="1">MIN(AY23,$C$27-SUM($F$27:AX27))</f>
        <v>0</v>
      </c>
      <c r="AZ27" s="11">
        <f ca="1">MIN(AZ23,$C$27-SUM($F$27:AY27))</f>
        <v>0</v>
      </c>
      <c r="BA27" s="11">
        <f ca="1">MIN(BA23,$C$27-SUM($F$27:AZ27))</f>
        <v>0</v>
      </c>
      <c r="BB27" s="11">
        <f ca="1">MIN(BB23,$C$27-SUM($F$27:BA27))</f>
        <v>0</v>
      </c>
      <c r="BC27" s="11">
        <f ca="1">MIN(BC23,$C$27-SUM($F$27:BB27))</f>
        <v>0</v>
      </c>
      <c r="BD27" s="11">
        <f ca="1">MIN(BD23,$C$27-SUM($F$27:BC27))</f>
        <v>0</v>
      </c>
      <c r="BE27" s="11">
        <f ca="1">MIN(BE23,$C$27-SUM($F$27:BD27))</f>
        <v>0</v>
      </c>
      <c r="BF27" s="11">
        <f ca="1">MIN(BF23,$C$27-SUM($F$27:BE27))</f>
        <v>0</v>
      </c>
      <c r="BG27" s="11">
        <f ca="1">MIN(BG23,$C$27-SUM($F$27:BF27))</f>
        <v>0</v>
      </c>
      <c r="BH27" s="11">
        <f ca="1">MIN(BH23,$C$27-SUM($F$27:BG27))</f>
        <v>0</v>
      </c>
      <c r="BI27" s="11">
        <f ca="1">MIN(BI23,$C$27-SUM($F$27:BH27))</f>
        <v>0</v>
      </c>
      <c r="BJ27" s="11">
        <f ca="1">MIN(BJ23,$C$27-SUM($F$27:BI27))</f>
        <v>0</v>
      </c>
      <c r="BK27" s="11">
        <f ca="1">MIN(BK23,$C$27-SUM($F$27:BJ27))</f>
        <v>0</v>
      </c>
      <c r="BL27" s="11">
        <f ca="1">MIN(BL23,$C$27-SUM($F$27:BK27))</f>
        <v>0</v>
      </c>
      <c r="BM27" s="11">
        <f ca="1">MIN(BM23,$C$27-SUM($F$27:BL27))</f>
        <v>0</v>
      </c>
      <c r="BN27" s="11">
        <f ca="1">MIN(BN23,$C$27-SUM($F$27:BM27))</f>
        <v>0</v>
      </c>
      <c r="BO27" s="11">
        <f ca="1">MIN(BO23,$C$27-SUM($F$27:BN27))</f>
        <v>0</v>
      </c>
      <c r="BP27" s="11">
        <f ca="1">MIN(BP23,$C$27-SUM($F$27:BO27))</f>
        <v>0</v>
      </c>
      <c r="BQ27" s="11">
        <f ca="1">MIN(BQ23,$C$27-SUM($F$27:BP27))</f>
        <v>0</v>
      </c>
      <c r="BR27" s="11">
        <f ca="1">MIN(BR23,$C$27-SUM($F$27:BQ27))</f>
        <v>0</v>
      </c>
      <c r="BS27" s="11">
        <f ca="1">MIN(BS23,$C$27-SUM($F$27:BR27))</f>
        <v>0</v>
      </c>
      <c r="BT27" s="11">
        <f ca="1">MIN(BT23,$C$27-SUM($F$27:BS27))</f>
        <v>0</v>
      </c>
      <c r="BU27" s="11">
        <f ca="1">MIN(BU23,$C$27-SUM($F$27:BT27))</f>
        <v>0</v>
      </c>
      <c r="BV27" s="11">
        <f ca="1">MIN(BV23,$C$27-SUM($F$27:BU27))</f>
        <v>0</v>
      </c>
      <c r="BW27" s="11">
        <f ca="1">MIN(BW23,$C$27-SUM($F$27:BV27))</f>
        <v>0</v>
      </c>
      <c r="BX27" s="11">
        <f ca="1">MIN(BX23,$C$27-SUM($F$27:BW27))</f>
        <v>0</v>
      </c>
      <c r="BY27" s="11">
        <f ca="1">MIN(BY23,$C$27-SUM($F$27:BX27))</f>
        <v>0</v>
      </c>
      <c r="BZ27" s="11">
        <f ca="1">MIN(BZ23,$C$27-SUM($F$27:BY27))</f>
        <v>0</v>
      </c>
      <c r="CA27" s="11">
        <f ca="1">MIN(CA23,$C$27-SUM($F$27:BZ27))</f>
        <v>0</v>
      </c>
      <c r="CB27" s="11">
        <f ca="1">MIN(CB23,$C$27-SUM($F$27:CA27))</f>
        <v>0</v>
      </c>
      <c r="CC27" s="11">
        <f ca="1">MIN(CC23,$C$27-SUM($F$27:CB27))</f>
        <v>0</v>
      </c>
      <c r="CD27" s="11">
        <f ca="1">MIN(CD23,$C$27-SUM($F$27:CC27))</f>
        <v>0</v>
      </c>
      <c r="CE27" s="11">
        <f ca="1">MIN(CE23,$C$27-SUM($F$27:CD27))</f>
        <v>0</v>
      </c>
      <c r="CF27" s="11">
        <f ca="1">MIN(CF23,$C$27-SUM($F$27:CE27))</f>
        <v>0</v>
      </c>
      <c r="CG27" s="11">
        <f ca="1">MIN(CG23,$C$27-SUM($F$27:CF27))</f>
        <v>0</v>
      </c>
      <c r="CH27" s="11">
        <f ca="1">MIN(CH23,$C$27-SUM($F$27:CG27))</f>
        <v>0</v>
      </c>
      <c r="CI27" s="11">
        <f ca="1">MIN(CI23,$C$27-SUM($F$27:CH27))</f>
        <v>0</v>
      </c>
      <c r="CJ27" s="11">
        <f ca="1">MIN(CJ23,$C$27-SUM($F$27:CI27))</f>
        <v>0</v>
      </c>
      <c r="CK27" s="11">
        <f ca="1">MIN(CK23,$C$27-SUM($F$27:CJ27))</f>
        <v>0</v>
      </c>
      <c r="CL27" s="11">
        <f ca="1">MIN(CL23,$C$27-SUM($F$27:CK27))</f>
        <v>0</v>
      </c>
      <c r="CM27" s="11">
        <f ca="1">MIN(CM23,$C$27-SUM($F$27:CL27))</f>
        <v>0</v>
      </c>
      <c r="CN27" s="11">
        <f ca="1">MIN(CN23,$C$27-SUM($F$27:CM27))</f>
        <v>0</v>
      </c>
      <c r="CO27" s="11">
        <f ca="1">MIN(CO23,$C$27-SUM($F$27:CN27))</f>
        <v>0</v>
      </c>
      <c r="CP27" s="11">
        <f ca="1">MIN(CP23,$C$27-SUM($F$27:CO27))</f>
        <v>0</v>
      </c>
      <c r="CQ27" s="11">
        <f ca="1">MIN(CQ23,$C$27-SUM($F$27:CP27))</f>
        <v>0</v>
      </c>
      <c r="CR27" s="11">
        <f ca="1">MIN(CR23,$C$27-SUM($F$27:CQ27))</f>
        <v>0</v>
      </c>
    </row>
    <row r="28" spans="2:96" x14ac:dyDescent="0.25">
      <c r="B28" s="29" t="s">
        <v>48</v>
      </c>
      <c r="C28" s="31">
        <f ca="1">SUM(C26:C27)</f>
        <v>107658740.13008611</v>
      </c>
      <c r="D28" s="33">
        <f ca="1">SUM(D26:D27)</f>
        <v>1</v>
      </c>
      <c r="F28" t="str">
        <f t="shared" ca="1" si="28"/>
        <v>OK</v>
      </c>
      <c r="G28" s="23">
        <f ca="1">SUM(G26:G27)</f>
        <v>23075000</v>
      </c>
      <c r="H28" s="23">
        <f t="shared" ref="H28:BS28" ca="1" si="29">SUM(H26:H27)</f>
        <v>2875000</v>
      </c>
      <c r="I28" s="23">
        <f t="shared" ca="1" si="29"/>
        <v>2875000</v>
      </c>
      <c r="J28" s="23">
        <f t="shared" ca="1" si="29"/>
        <v>2875000</v>
      </c>
      <c r="K28" s="23">
        <f t="shared" ca="1" si="29"/>
        <v>2875000</v>
      </c>
      <c r="L28" s="23">
        <f t="shared" ca="1" si="29"/>
        <v>2875000</v>
      </c>
      <c r="M28" s="23">
        <f t="shared" ca="1" si="29"/>
        <v>2875000</v>
      </c>
      <c r="N28" s="23">
        <f t="shared" ca="1" si="29"/>
        <v>2875428.1032737563</v>
      </c>
      <c r="O28" s="23">
        <f t="shared" ca="1" si="29"/>
        <v>2887459.1832037717</v>
      </c>
      <c r="P28" s="23">
        <f t="shared" ca="1" si="29"/>
        <v>2899540.6023803568</v>
      </c>
      <c r="Q28" s="23">
        <f t="shared" ca="1" si="29"/>
        <v>2911672.5714279735</v>
      </c>
      <c r="R28" s="23">
        <f t="shared" ca="1" si="29"/>
        <v>2923855.301852358</v>
      </c>
      <c r="S28" s="23">
        <f t="shared" ca="1" si="29"/>
        <v>2936089.006044209</v>
      </c>
      <c r="T28" s="23">
        <f t="shared" ca="1" si="29"/>
        <v>2948373.8972828877</v>
      </c>
      <c r="U28" s="23">
        <f t="shared" ca="1" si="29"/>
        <v>2960710.1897401381</v>
      </c>
      <c r="V28" s="23">
        <f t="shared" ca="1" si="29"/>
        <v>2973098.0984838209</v>
      </c>
      <c r="W28" s="23">
        <f t="shared" ca="1" si="29"/>
        <v>2985537.8394816611</v>
      </c>
      <c r="X28" s="23">
        <f t="shared" ca="1" si="29"/>
        <v>2998029.6296050153</v>
      </c>
      <c r="Y28" s="23">
        <f t="shared" ca="1" si="29"/>
        <v>4818105.067385789</v>
      </c>
      <c r="Z28" s="23">
        <f t="shared" ca="1" si="29"/>
        <v>3030733.122061044</v>
      </c>
      <c r="AA28" s="23">
        <f t="shared" ca="1" si="29"/>
        <v>3043414.0137851485</v>
      </c>
      <c r="AB28" s="23">
        <f t="shared" ca="1" si="29"/>
        <v>3056147.963633622</v>
      </c>
      <c r="AC28" s="23">
        <f t="shared" ca="1" si="29"/>
        <v>3068935.1936069843</v>
      </c>
      <c r="AD28" s="23">
        <f t="shared" ca="1" si="29"/>
        <v>4889307.3073877664</v>
      </c>
      <c r="AE28" s="23">
        <f t="shared" ca="1" si="29"/>
        <v>6374199.8065818576</v>
      </c>
      <c r="AF28" s="23">
        <f t="shared" ca="1" si="29"/>
        <v>375765.496149146</v>
      </c>
      <c r="AG28" s="23">
        <f t="shared" ca="1" si="29"/>
        <v>377337.73671880772</v>
      </c>
      <c r="AH28" s="23">
        <f t="shared" ca="1" si="29"/>
        <v>0</v>
      </c>
      <c r="AI28" s="23">
        <f t="shared" ca="1" si="29"/>
        <v>0</v>
      </c>
      <c r="AJ28" s="23">
        <f t="shared" ca="1" si="29"/>
        <v>6000000</v>
      </c>
      <c r="AK28" s="23">
        <f t="shared" ca="1" si="29"/>
        <v>0</v>
      </c>
      <c r="AL28" s="23">
        <f t="shared" ca="1" si="29"/>
        <v>0</v>
      </c>
      <c r="AM28" s="23">
        <f t="shared" ca="1" si="29"/>
        <v>0</v>
      </c>
      <c r="AN28" s="23">
        <f t="shared" ca="1" si="29"/>
        <v>0</v>
      </c>
      <c r="AO28" s="23">
        <f t="shared" ca="1" si="29"/>
        <v>0</v>
      </c>
      <c r="AP28" s="23">
        <f t="shared" ca="1" si="29"/>
        <v>0</v>
      </c>
      <c r="AQ28" s="23">
        <f t="shared" ca="1" si="29"/>
        <v>0</v>
      </c>
      <c r="AR28" s="23">
        <f t="shared" ca="1" si="29"/>
        <v>0</v>
      </c>
      <c r="AS28" s="23">
        <f t="shared" ca="1" si="29"/>
        <v>0</v>
      </c>
      <c r="AT28" s="23">
        <f t="shared" ca="1" si="29"/>
        <v>0</v>
      </c>
      <c r="AU28" s="23">
        <f t="shared" ca="1" si="29"/>
        <v>0</v>
      </c>
      <c r="AV28" s="23">
        <f t="shared" ca="1" si="29"/>
        <v>0</v>
      </c>
      <c r="AW28" s="23">
        <f t="shared" ca="1" si="29"/>
        <v>0</v>
      </c>
      <c r="AX28" s="23">
        <f t="shared" ca="1" si="29"/>
        <v>0</v>
      </c>
      <c r="AY28" s="23">
        <f t="shared" ca="1" si="29"/>
        <v>0</v>
      </c>
      <c r="AZ28" s="23">
        <f t="shared" ca="1" si="29"/>
        <v>0</v>
      </c>
      <c r="BA28" s="23">
        <f t="shared" ca="1" si="29"/>
        <v>0</v>
      </c>
      <c r="BB28" s="23">
        <f t="shared" ca="1" si="29"/>
        <v>0</v>
      </c>
      <c r="BC28" s="23">
        <f t="shared" ca="1" si="29"/>
        <v>0</v>
      </c>
      <c r="BD28" s="23">
        <f t="shared" ca="1" si="29"/>
        <v>0</v>
      </c>
      <c r="BE28" s="23">
        <f t="shared" ca="1" si="29"/>
        <v>0</v>
      </c>
      <c r="BF28" s="23">
        <f t="shared" ca="1" si="29"/>
        <v>0</v>
      </c>
      <c r="BG28" s="23">
        <f t="shared" ca="1" si="29"/>
        <v>0</v>
      </c>
      <c r="BH28" s="23">
        <f t="shared" ca="1" si="29"/>
        <v>0</v>
      </c>
      <c r="BI28" s="23">
        <f t="shared" ca="1" si="29"/>
        <v>0</v>
      </c>
      <c r="BJ28" s="23">
        <f t="shared" ca="1" si="29"/>
        <v>0</v>
      </c>
      <c r="BK28" s="23">
        <f t="shared" ca="1" si="29"/>
        <v>0</v>
      </c>
      <c r="BL28" s="23">
        <f t="shared" ca="1" si="29"/>
        <v>0</v>
      </c>
      <c r="BM28" s="23">
        <f t="shared" ca="1" si="29"/>
        <v>0</v>
      </c>
      <c r="BN28" s="23">
        <f t="shared" ca="1" si="29"/>
        <v>0</v>
      </c>
      <c r="BO28" s="23">
        <f t="shared" ca="1" si="29"/>
        <v>0</v>
      </c>
      <c r="BP28" s="23">
        <f t="shared" ca="1" si="29"/>
        <v>0</v>
      </c>
      <c r="BQ28" s="23">
        <f t="shared" ca="1" si="29"/>
        <v>0</v>
      </c>
      <c r="BR28" s="23">
        <f t="shared" ca="1" si="29"/>
        <v>0</v>
      </c>
      <c r="BS28" s="23">
        <f t="shared" ca="1" si="29"/>
        <v>0</v>
      </c>
      <c r="BT28" s="23">
        <f t="shared" ref="BT28:CR28" ca="1" si="30">SUM(BT26:BT27)</f>
        <v>0</v>
      </c>
      <c r="BU28" s="23">
        <f t="shared" ca="1" si="30"/>
        <v>0</v>
      </c>
      <c r="BV28" s="23">
        <f t="shared" ca="1" si="30"/>
        <v>0</v>
      </c>
      <c r="BW28" s="23">
        <f t="shared" ca="1" si="30"/>
        <v>0</v>
      </c>
      <c r="BX28" s="23">
        <f t="shared" ca="1" si="30"/>
        <v>0</v>
      </c>
      <c r="BY28" s="23">
        <f t="shared" ca="1" si="30"/>
        <v>0</v>
      </c>
      <c r="BZ28" s="23">
        <f t="shared" ca="1" si="30"/>
        <v>0</v>
      </c>
      <c r="CA28" s="23">
        <f t="shared" ca="1" si="30"/>
        <v>0</v>
      </c>
      <c r="CB28" s="23">
        <f t="shared" ca="1" si="30"/>
        <v>0</v>
      </c>
      <c r="CC28" s="23">
        <f t="shared" ca="1" si="30"/>
        <v>0</v>
      </c>
      <c r="CD28" s="23">
        <f t="shared" ca="1" si="30"/>
        <v>0</v>
      </c>
      <c r="CE28" s="23">
        <f t="shared" ca="1" si="30"/>
        <v>0</v>
      </c>
      <c r="CF28" s="23">
        <f t="shared" ca="1" si="30"/>
        <v>0</v>
      </c>
      <c r="CG28" s="23">
        <f t="shared" ca="1" si="30"/>
        <v>0</v>
      </c>
      <c r="CH28" s="23">
        <f t="shared" ca="1" si="30"/>
        <v>0</v>
      </c>
      <c r="CI28" s="23">
        <f t="shared" ca="1" si="30"/>
        <v>0</v>
      </c>
      <c r="CJ28" s="23">
        <f t="shared" ca="1" si="30"/>
        <v>0</v>
      </c>
      <c r="CK28" s="23">
        <f t="shared" ca="1" si="30"/>
        <v>0</v>
      </c>
      <c r="CL28" s="23">
        <f t="shared" ca="1" si="30"/>
        <v>0</v>
      </c>
      <c r="CM28" s="23">
        <f t="shared" ca="1" si="30"/>
        <v>0</v>
      </c>
      <c r="CN28" s="23">
        <f t="shared" ca="1" si="30"/>
        <v>0</v>
      </c>
      <c r="CO28" s="23">
        <f t="shared" ca="1" si="30"/>
        <v>0</v>
      </c>
      <c r="CP28" s="23">
        <f t="shared" ca="1" si="30"/>
        <v>0</v>
      </c>
      <c r="CQ28" s="23">
        <f t="shared" ca="1" si="30"/>
        <v>0</v>
      </c>
      <c r="CR28" s="23">
        <f t="shared" ca="1" si="30"/>
        <v>0</v>
      </c>
    </row>
    <row r="29" spans="2:96" ht="5.0999999999999996" customHeight="1" x14ac:dyDescent="0.25"/>
    <row r="30" spans="2:96" x14ac:dyDescent="0.25">
      <c r="B30" s="29" t="s">
        <v>50</v>
      </c>
      <c r="G30" s="23">
        <f ca="1">SUM($G$26:G26)</f>
        <v>0</v>
      </c>
      <c r="H30" s="23">
        <f ca="1">SUM($G$26:H26)</f>
        <v>0</v>
      </c>
      <c r="I30" s="23">
        <f ca="1">SUM($G$26:I26)</f>
        <v>0</v>
      </c>
      <c r="J30" s="23">
        <f ca="1">SUM($G$26:J26)</f>
        <v>0</v>
      </c>
      <c r="K30" s="23">
        <f ca="1">SUM($G$26:K26)</f>
        <v>0</v>
      </c>
      <c r="L30" s="23">
        <f ca="1">SUM($G$26:L26)</f>
        <v>0</v>
      </c>
      <c r="M30" s="23">
        <f ca="1">SUM($G$26:M26)</f>
        <v>0</v>
      </c>
      <c r="N30" s="23">
        <f ca="1">SUM($G$26:N26)</f>
        <v>102744.78570148302</v>
      </c>
      <c r="O30" s="23">
        <f ca="1">SUM($G$26:O26)</f>
        <v>2990203.9689052547</v>
      </c>
      <c r="P30" s="23">
        <f ca="1">SUM($G$26:P26)</f>
        <v>5889744.571285611</v>
      </c>
      <c r="Q30" s="23">
        <f ca="1">SUM($G$26:Q26)</f>
        <v>8801417.142713584</v>
      </c>
      <c r="R30" s="23">
        <f ca="1">SUM($G$26:R26)</f>
        <v>11725272.444565943</v>
      </c>
      <c r="S30" s="23">
        <f ca="1">SUM($G$26:S26)</f>
        <v>14661361.450610152</v>
      </c>
      <c r="T30" s="23">
        <f ca="1">SUM($G$26:T26)</f>
        <v>17609735.347893041</v>
      </c>
      <c r="U30" s="23">
        <f ca="1">SUM($G$26:U26)</f>
        <v>20570445.537633181</v>
      </c>
      <c r="V30" s="23">
        <f ca="1">SUM($G$26:V26)</f>
        <v>23543543.636117</v>
      </c>
      <c r="W30" s="23">
        <f ca="1">SUM($G$26:W26)</f>
        <v>26529081.475598663</v>
      </c>
      <c r="X30" s="23">
        <f ca="1">SUM($G$26:X26)</f>
        <v>29527111.105203677</v>
      </c>
      <c r="Y30" s="23">
        <f ca="1">SUM($G$26:Y26)</f>
        <v>34345216.172589466</v>
      </c>
      <c r="Z30" s="23">
        <f ca="1">SUM($G$26:Z26)</f>
        <v>37375949.29465051</v>
      </c>
      <c r="AA30" s="23">
        <f ca="1">SUM($G$26:AA26)</f>
        <v>40419363.308435656</v>
      </c>
      <c r="AB30" s="23">
        <f ca="1">SUM($G$26:AB26)</f>
        <v>43475511.272069275</v>
      </c>
      <c r="AC30" s="23">
        <f ca="1">SUM($G$26:AC26)</f>
        <v>46544446.465676263</v>
      </c>
      <c r="AD30" s="23">
        <f ca="1">SUM($G$26:AD26)</f>
        <v>51433753.773064032</v>
      </c>
      <c r="AE30" s="23">
        <f ca="1">SUM($G$26:AE26)</f>
        <v>57807953.579645887</v>
      </c>
      <c r="AF30" s="23">
        <f ca="1">SUM($G$26:AF26)</f>
        <v>58183719.075795032</v>
      </c>
      <c r="AG30" s="23">
        <f ca="1">SUM($G$26:AG26)</f>
        <v>58561056.812513843</v>
      </c>
      <c r="AH30" s="23">
        <f ca="1">SUM($G$26:AH26)</f>
        <v>58561056.812513843</v>
      </c>
      <c r="AI30" s="23">
        <f ca="1">SUM($G$26:AI26)</f>
        <v>58561056.812513843</v>
      </c>
      <c r="AJ30" s="23">
        <f ca="1">SUM($G$26:AJ26)</f>
        <v>64561056.812513843</v>
      </c>
      <c r="AK30" s="23">
        <f ca="1">SUM($G$26:AK26)</f>
        <v>64561056.812513843</v>
      </c>
      <c r="AL30" s="23">
        <f ca="1">SUM($G$26:AL26)</f>
        <v>64561056.812513843</v>
      </c>
      <c r="AM30" s="23">
        <f ca="1">SUM($G$26:AM26)</f>
        <v>64561056.812513843</v>
      </c>
      <c r="AN30" s="23">
        <f ca="1">SUM($G$26:AN26)</f>
        <v>64561056.812513843</v>
      </c>
      <c r="AO30" s="23">
        <f ca="1">SUM($G$26:AO26)</f>
        <v>64561056.812513843</v>
      </c>
      <c r="AP30" s="23">
        <f ca="1">SUM($G$26:AP26)</f>
        <v>64561056.812513843</v>
      </c>
      <c r="AQ30" s="23">
        <f ca="1">SUM($G$26:AQ26)</f>
        <v>64561056.812513843</v>
      </c>
      <c r="AR30" s="23">
        <f ca="1">SUM($G$26:AR26)</f>
        <v>64561056.812513843</v>
      </c>
      <c r="AS30" s="23">
        <f ca="1">SUM($G$26:AS26)</f>
        <v>64561056.812513843</v>
      </c>
      <c r="AT30" s="23">
        <f ca="1">SUM($G$26:AT26)</f>
        <v>64561056.812513843</v>
      </c>
      <c r="AU30" s="23">
        <f ca="1">SUM($G$26:AU26)</f>
        <v>64561056.812513843</v>
      </c>
      <c r="AV30" s="23">
        <f ca="1">SUM($G$26:AV26)</f>
        <v>64561056.812513843</v>
      </c>
      <c r="AW30" s="23">
        <f ca="1">SUM($G$26:AW26)</f>
        <v>64561056.812513843</v>
      </c>
      <c r="AX30" s="23">
        <f ca="1">SUM($G$26:AX26)</f>
        <v>64561056.812513843</v>
      </c>
      <c r="AY30" s="23">
        <f ca="1">SUM($G$26:AY26)</f>
        <v>64561056.812513843</v>
      </c>
      <c r="AZ30" s="23">
        <f ca="1">SUM($G$26:AZ26)</f>
        <v>64561056.812513843</v>
      </c>
      <c r="BA30" s="23">
        <f ca="1">SUM($G$26:BA26)</f>
        <v>64561056.812513843</v>
      </c>
      <c r="BB30" s="23">
        <f ca="1">SUM($G$26:BB26)</f>
        <v>64561056.812513843</v>
      </c>
      <c r="BC30" s="23">
        <f ca="1">SUM($G$26:BC26)</f>
        <v>64561056.812513843</v>
      </c>
      <c r="BD30" s="23">
        <f ca="1">SUM($G$26:BD26)</f>
        <v>64561056.812513843</v>
      </c>
      <c r="BE30" s="23">
        <f ca="1">SUM($G$26:BE26)</f>
        <v>64561056.812513843</v>
      </c>
      <c r="BF30" s="23">
        <f ca="1">SUM($G$26:BF26)</f>
        <v>64561056.812513843</v>
      </c>
      <c r="BG30" s="23">
        <f ca="1">SUM($G$26:BG26)</f>
        <v>64561056.812513843</v>
      </c>
      <c r="BH30" s="23">
        <f ca="1">SUM($G$26:BH26)</f>
        <v>64561056.812513843</v>
      </c>
      <c r="BI30" s="23">
        <f ca="1">SUM($G$26:BI26)</f>
        <v>64561056.812513843</v>
      </c>
      <c r="BJ30" s="23">
        <f ca="1">SUM($G$26:BJ26)</f>
        <v>64561056.812513843</v>
      </c>
      <c r="BK30" s="23">
        <f ca="1">SUM($G$26:BK26)</f>
        <v>64561056.812513843</v>
      </c>
      <c r="BL30" s="23">
        <f ca="1">SUM($G$26:BL26)</f>
        <v>64561056.812513843</v>
      </c>
      <c r="BM30" s="23">
        <f ca="1">SUM($G$26:BM26)</f>
        <v>64561056.812513843</v>
      </c>
      <c r="BN30" s="23">
        <f ca="1">SUM($G$26:BN26)</f>
        <v>64561056.812513843</v>
      </c>
      <c r="BO30" s="23">
        <f ca="1">SUM($G$26:BO26)</f>
        <v>64561056.812513843</v>
      </c>
      <c r="BP30" s="23">
        <f ca="1">SUM($G$26:BP26)</f>
        <v>64561056.812513843</v>
      </c>
      <c r="BQ30" s="23">
        <f ca="1">SUM($G$26:BQ26)</f>
        <v>64561056.812513843</v>
      </c>
      <c r="BR30" s="23">
        <f ca="1">SUM($G$26:BR26)</f>
        <v>64561056.812513843</v>
      </c>
      <c r="BS30" s="23">
        <f ca="1">SUM($G$26:BS26)</f>
        <v>64561056.812513843</v>
      </c>
      <c r="BT30" s="23">
        <f ca="1">SUM($G$26:BT26)</f>
        <v>64561056.812513843</v>
      </c>
      <c r="BU30" s="23">
        <f ca="1">SUM($G$26:BU26)</f>
        <v>64561056.812513843</v>
      </c>
      <c r="BV30" s="23">
        <f ca="1">SUM($G$26:BV26)</f>
        <v>64561056.812513843</v>
      </c>
      <c r="BW30" s="23">
        <f ca="1">SUM($G$26:BW26)</f>
        <v>64561056.812513843</v>
      </c>
      <c r="BX30" s="23">
        <f ca="1">SUM($G$26:BX26)</f>
        <v>64561056.812513843</v>
      </c>
      <c r="BY30" s="23">
        <f ca="1">SUM($G$26:BY26)</f>
        <v>64561056.812513843</v>
      </c>
      <c r="BZ30" s="23">
        <f ca="1">SUM($G$26:BZ26)</f>
        <v>64561056.812513843</v>
      </c>
      <c r="CA30" s="23">
        <f ca="1">SUM($G$26:CA26)</f>
        <v>64561056.812513843</v>
      </c>
      <c r="CB30" s="23">
        <f ca="1">SUM($G$26:CB26)</f>
        <v>64561056.812513843</v>
      </c>
      <c r="CC30" s="23">
        <f ca="1">SUM($G$26:CC26)</f>
        <v>64561056.812513843</v>
      </c>
      <c r="CD30" s="23">
        <f ca="1">SUM($G$26:CD26)</f>
        <v>64561056.812513843</v>
      </c>
      <c r="CE30" s="23">
        <f ca="1">SUM($G$26:CE26)</f>
        <v>64561056.812513843</v>
      </c>
      <c r="CF30" s="23">
        <f ca="1">SUM($G$26:CF26)</f>
        <v>64561056.812513843</v>
      </c>
      <c r="CG30" s="23">
        <f ca="1">SUM($G$26:CG26)</f>
        <v>64561056.812513843</v>
      </c>
      <c r="CH30" s="23">
        <f ca="1">SUM($G$26:CH26)</f>
        <v>64561056.812513843</v>
      </c>
      <c r="CI30" s="23">
        <f ca="1">SUM($G$26:CI26)</f>
        <v>64561056.812513843</v>
      </c>
      <c r="CJ30" s="23">
        <f ca="1">SUM($G$26:CJ26)</f>
        <v>64561056.812513843</v>
      </c>
      <c r="CK30" s="23">
        <f ca="1">SUM($G$26:CK26)</f>
        <v>64561056.812513843</v>
      </c>
      <c r="CL30" s="23">
        <f ca="1">SUM($G$26:CL26)</f>
        <v>64561056.812513843</v>
      </c>
      <c r="CM30" s="23">
        <f ca="1">SUM($G$26:CM26)</f>
        <v>64561056.812513843</v>
      </c>
      <c r="CN30" s="23">
        <f ca="1">SUM($G$26:CN26)</f>
        <v>64561056.812513843</v>
      </c>
      <c r="CO30" s="23">
        <f ca="1">SUM($G$26:CO26)</f>
        <v>64561056.812513843</v>
      </c>
      <c r="CP30" s="23">
        <f ca="1">SUM($G$26:CP26)</f>
        <v>64561056.812513843</v>
      </c>
      <c r="CQ30" s="23">
        <f ca="1">SUM($G$26:CQ26)</f>
        <v>64561056.812513843</v>
      </c>
      <c r="CR30" s="23">
        <f ca="1">SUM($G$26:CR26)</f>
        <v>64561056.812513843</v>
      </c>
    </row>
    <row r="31" spans="2:96" x14ac:dyDescent="0.25">
      <c r="D31" s="29" t="s">
        <v>105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</row>
    <row r="32" spans="2:96" customFormat="1" x14ac:dyDescent="0.25">
      <c r="B32" s="1" t="s">
        <v>41</v>
      </c>
      <c r="C32" s="10"/>
      <c r="D32" s="6">
        <v>25</v>
      </c>
      <c r="E32" s="10"/>
      <c r="F32" s="7" t="s">
        <v>37</v>
      </c>
      <c r="G32">
        <f>IF(G7&lt;$D$32,0,G7-$D$32+1)</f>
        <v>0</v>
      </c>
      <c r="H32">
        <f t="shared" ref="H32:BS32" si="31">IF(H7&lt;$D$32,0,H7-$D$32+1)</f>
        <v>0</v>
      </c>
      <c r="I32">
        <f t="shared" si="31"/>
        <v>0</v>
      </c>
      <c r="J32">
        <f t="shared" si="31"/>
        <v>0</v>
      </c>
      <c r="K32">
        <f t="shared" si="31"/>
        <v>0</v>
      </c>
      <c r="L32">
        <f t="shared" si="31"/>
        <v>0</v>
      </c>
      <c r="M32">
        <f t="shared" si="31"/>
        <v>0</v>
      </c>
      <c r="N32">
        <f t="shared" si="31"/>
        <v>0</v>
      </c>
      <c r="O32">
        <f t="shared" si="31"/>
        <v>0</v>
      </c>
      <c r="P32">
        <f t="shared" si="31"/>
        <v>0</v>
      </c>
      <c r="Q32">
        <f t="shared" si="31"/>
        <v>0</v>
      </c>
      <c r="R32">
        <f t="shared" si="31"/>
        <v>0</v>
      </c>
      <c r="S32">
        <f t="shared" si="31"/>
        <v>0</v>
      </c>
      <c r="T32">
        <f t="shared" si="31"/>
        <v>0</v>
      </c>
      <c r="U32">
        <f t="shared" si="31"/>
        <v>0</v>
      </c>
      <c r="V32">
        <f t="shared" si="31"/>
        <v>0</v>
      </c>
      <c r="W32">
        <f t="shared" si="31"/>
        <v>0</v>
      </c>
      <c r="X32">
        <f t="shared" si="31"/>
        <v>0</v>
      </c>
      <c r="Y32">
        <f t="shared" si="31"/>
        <v>0</v>
      </c>
      <c r="Z32">
        <f t="shared" si="31"/>
        <v>0</v>
      </c>
      <c r="AA32">
        <f t="shared" si="31"/>
        <v>0</v>
      </c>
      <c r="AB32">
        <f t="shared" si="31"/>
        <v>0</v>
      </c>
      <c r="AC32">
        <f t="shared" si="31"/>
        <v>0</v>
      </c>
      <c r="AD32">
        <f t="shared" si="31"/>
        <v>0</v>
      </c>
      <c r="AE32">
        <f t="shared" si="31"/>
        <v>1</v>
      </c>
      <c r="AF32">
        <f t="shared" si="31"/>
        <v>2</v>
      </c>
      <c r="AG32">
        <f t="shared" si="31"/>
        <v>3</v>
      </c>
      <c r="AH32">
        <f t="shared" si="31"/>
        <v>4</v>
      </c>
      <c r="AI32">
        <f t="shared" si="31"/>
        <v>5</v>
      </c>
      <c r="AJ32">
        <f t="shared" si="31"/>
        <v>6</v>
      </c>
      <c r="AK32">
        <f t="shared" si="31"/>
        <v>7</v>
      </c>
      <c r="AL32">
        <f t="shared" si="31"/>
        <v>8</v>
      </c>
      <c r="AM32">
        <f t="shared" si="31"/>
        <v>9</v>
      </c>
      <c r="AN32">
        <f t="shared" si="31"/>
        <v>10</v>
      </c>
      <c r="AO32">
        <f t="shared" si="31"/>
        <v>11</v>
      </c>
      <c r="AP32">
        <f t="shared" si="31"/>
        <v>12</v>
      </c>
      <c r="AQ32">
        <f t="shared" si="31"/>
        <v>13</v>
      </c>
      <c r="AR32">
        <f t="shared" si="31"/>
        <v>14</v>
      </c>
      <c r="AS32">
        <f t="shared" si="31"/>
        <v>15</v>
      </c>
      <c r="AT32">
        <f t="shared" si="31"/>
        <v>16</v>
      </c>
      <c r="AU32">
        <f t="shared" si="31"/>
        <v>17</v>
      </c>
      <c r="AV32">
        <f t="shared" si="31"/>
        <v>18</v>
      </c>
      <c r="AW32">
        <f t="shared" si="31"/>
        <v>19</v>
      </c>
      <c r="AX32">
        <f t="shared" si="31"/>
        <v>20</v>
      </c>
      <c r="AY32">
        <f t="shared" si="31"/>
        <v>21</v>
      </c>
      <c r="AZ32">
        <f t="shared" si="31"/>
        <v>22</v>
      </c>
      <c r="BA32">
        <f t="shared" si="31"/>
        <v>23</v>
      </c>
      <c r="BB32">
        <f t="shared" si="31"/>
        <v>24</v>
      </c>
      <c r="BC32">
        <f t="shared" si="31"/>
        <v>25</v>
      </c>
      <c r="BD32">
        <f t="shared" si="31"/>
        <v>26</v>
      </c>
      <c r="BE32">
        <f t="shared" si="31"/>
        <v>27</v>
      </c>
      <c r="BF32">
        <f t="shared" si="31"/>
        <v>28</v>
      </c>
      <c r="BG32">
        <f t="shared" si="31"/>
        <v>29</v>
      </c>
      <c r="BH32">
        <f t="shared" si="31"/>
        <v>30</v>
      </c>
      <c r="BI32">
        <f t="shared" si="31"/>
        <v>31</v>
      </c>
      <c r="BJ32">
        <f t="shared" si="31"/>
        <v>32</v>
      </c>
      <c r="BK32">
        <f t="shared" si="31"/>
        <v>33</v>
      </c>
      <c r="BL32">
        <f t="shared" si="31"/>
        <v>34</v>
      </c>
      <c r="BM32">
        <f t="shared" si="31"/>
        <v>35</v>
      </c>
      <c r="BN32">
        <f t="shared" si="31"/>
        <v>36</v>
      </c>
      <c r="BO32">
        <f t="shared" si="31"/>
        <v>37</v>
      </c>
      <c r="BP32">
        <f t="shared" si="31"/>
        <v>38</v>
      </c>
      <c r="BQ32">
        <f t="shared" si="31"/>
        <v>39</v>
      </c>
      <c r="BR32">
        <f t="shared" si="31"/>
        <v>40</v>
      </c>
      <c r="BS32">
        <f t="shared" si="31"/>
        <v>41</v>
      </c>
      <c r="BT32">
        <f t="shared" ref="BT32:CR32" si="32">IF(BT7&lt;$D$32,0,BT7-$D$32+1)</f>
        <v>42</v>
      </c>
      <c r="BU32">
        <f t="shared" si="32"/>
        <v>43</v>
      </c>
      <c r="BV32">
        <f t="shared" si="32"/>
        <v>44</v>
      </c>
      <c r="BW32">
        <f t="shared" si="32"/>
        <v>45</v>
      </c>
      <c r="BX32">
        <f t="shared" si="32"/>
        <v>46</v>
      </c>
      <c r="BY32">
        <f t="shared" si="32"/>
        <v>47</v>
      </c>
      <c r="BZ32">
        <f t="shared" si="32"/>
        <v>48</v>
      </c>
      <c r="CA32">
        <f t="shared" si="32"/>
        <v>49</v>
      </c>
      <c r="CB32">
        <f t="shared" si="32"/>
        <v>50</v>
      </c>
      <c r="CC32">
        <f t="shared" si="32"/>
        <v>51</v>
      </c>
      <c r="CD32">
        <f t="shared" si="32"/>
        <v>52</v>
      </c>
      <c r="CE32">
        <f t="shared" si="32"/>
        <v>53</v>
      </c>
      <c r="CF32">
        <f t="shared" si="32"/>
        <v>54</v>
      </c>
      <c r="CG32">
        <f t="shared" si="32"/>
        <v>55</v>
      </c>
      <c r="CH32">
        <f t="shared" si="32"/>
        <v>56</v>
      </c>
      <c r="CI32">
        <f t="shared" si="32"/>
        <v>57</v>
      </c>
      <c r="CJ32">
        <f t="shared" si="32"/>
        <v>58</v>
      </c>
      <c r="CK32">
        <f t="shared" si="32"/>
        <v>59</v>
      </c>
      <c r="CL32">
        <f t="shared" si="32"/>
        <v>60</v>
      </c>
      <c r="CM32">
        <f t="shared" si="32"/>
        <v>61</v>
      </c>
      <c r="CN32">
        <f t="shared" si="32"/>
        <v>62</v>
      </c>
      <c r="CO32">
        <f t="shared" si="32"/>
        <v>63</v>
      </c>
      <c r="CP32">
        <f t="shared" si="32"/>
        <v>64</v>
      </c>
      <c r="CQ32">
        <f t="shared" si="32"/>
        <v>65</v>
      </c>
      <c r="CR32">
        <f t="shared" si="32"/>
        <v>66</v>
      </c>
    </row>
    <row r="33" spans="2:96" customFormat="1" x14ac:dyDescent="0.25">
      <c r="B33" s="1"/>
      <c r="C33" s="10"/>
      <c r="D33" s="10"/>
      <c r="E33" s="10"/>
      <c r="F33" s="7" t="s">
        <v>24</v>
      </c>
      <c r="G33">
        <f>ROUNDUP(G32/12,0)</f>
        <v>0</v>
      </c>
      <c r="H33">
        <f t="shared" ref="H33:BS33" si="33">ROUNDUP(H32/12,0)</f>
        <v>0</v>
      </c>
      <c r="I33">
        <f t="shared" si="33"/>
        <v>0</v>
      </c>
      <c r="J33">
        <f t="shared" si="33"/>
        <v>0</v>
      </c>
      <c r="K33">
        <f t="shared" si="33"/>
        <v>0</v>
      </c>
      <c r="L33">
        <f t="shared" si="33"/>
        <v>0</v>
      </c>
      <c r="M33">
        <f t="shared" si="33"/>
        <v>0</v>
      </c>
      <c r="N33">
        <f t="shared" si="33"/>
        <v>0</v>
      </c>
      <c r="O33">
        <f t="shared" si="33"/>
        <v>0</v>
      </c>
      <c r="P33">
        <f t="shared" si="33"/>
        <v>0</v>
      </c>
      <c r="Q33">
        <f t="shared" si="33"/>
        <v>0</v>
      </c>
      <c r="R33">
        <f t="shared" si="33"/>
        <v>0</v>
      </c>
      <c r="S33">
        <f t="shared" si="33"/>
        <v>0</v>
      </c>
      <c r="T33">
        <f t="shared" si="33"/>
        <v>0</v>
      </c>
      <c r="U33">
        <f t="shared" si="33"/>
        <v>0</v>
      </c>
      <c r="V33">
        <f t="shared" si="33"/>
        <v>0</v>
      </c>
      <c r="W33">
        <f t="shared" si="33"/>
        <v>0</v>
      </c>
      <c r="X33">
        <f t="shared" si="33"/>
        <v>0</v>
      </c>
      <c r="Y33">
        <f t="shared" si="33"/>
        <v>0</v>
      </c>
      <c r="Z33">
        <f t="shared" si="33"/>
        <v>0</v>
      </c>
      <c r="AA33">
        <f t="shared" si="33"/>
        <v>0</v>
      </c>
      <c r="AB33">
        <f t="shared" si="33"/>
        <v>0</v>
      </c>
      <c r="AC33">
        <f t="shared" si="33"/>
        <v>0</v>
      </c>
      <c r="AD33">
        <f t="shared" si="33"/>
        <v>0</v>
      </c>
      <c r="AE33">
        <f t="shared" si="33"/>
        <v>1</v>
      </c>
      <c r="AF33">
        <f t="shared" si="33"/>
        <v>1</v>
      </c>
      <c r="AG33">
        <f t="shared" si="33"/>
        <v>1</v>
      </c>
      <c r="AH33">
        <f t="shared" si="33"/>
        <v>1</v>
      </c>
      <c r="AI33">
        <f t="shared" si="33"/>
        <v>1</v>
      </c>
      <c r="AJ33">
        <f t="shared" si="33"/>
        <v>1</v>
      </c>
      <c r="AK33">
        <f t="shared" si="33"/>
        <v>1</v>
      </c>
      <c r="AL33">
        <f t="shared" si="33"/>
        <v>1</v>
      </c>
      <c r="AM33">
        <f t="shared" si="33"/>
        <v>1</v>
      </c>
      <c r="AN33">
        <f t="shared" si="33"/>
        <v>1</v>
      </c>
      <c r="AO33">
        <f t="shared" si="33"/>
        <v>1</v>
      </c>
      <c r="AP33">
        <f t="shared" si="33"/>
        <v>1</v>
      </c>
      <c r="AQ33">
        <f t="shared" si="33"/>
        <v>2</v>
      </c>
      <c r="AR33">
        <f t="shared" si="33"/>
        <v>2</v>
      </c>
      <c r="AS33">
        <f t="shared" si="33"/>
        <v>2</v>
      </c>
      <c r="AT33">
        <f t="shared" si="33"/>
        <v>2</v>
      </c>
      <c r="AU33">
        <f t="shared" si="33"/>
        <v>2</v>
      </c>
      <c r="AV33">
        <f t="shared" si="33"/>
        <v>2</v>
      </c>
      <c r="AW33">
        <f t="shared" si="33"/>
        <v>2</v>
      </c>
      <c r="AX33">
        <f t="shared" si="33"/>
        <v>2</v>
      </c>
      <c r="AY33">
        <f t="shared" si="33"/>
        <v>2</v>
      </c>
      <c r="AZ33">
        <f t="shared" si="33"/>
        <v>2</v>
      </c>
      <c r="BA33">
        <f t="shared" si="33"/>
        <v>2</v>
      </c>
      <c r="BB33">
        <f t="shared" si="33"/>
        <v>2</v>
      </c>
      <c r="BC33">
        <f t="shared" si="33"/>
        <v>3</v>
      </c>
      <c r="BD33">
        <f t="shared" si="33"/>
        <v>3</v>
      </c>
      <c r="BE33">
        <f t="shared" si="33"/>
        <v>3</v>
      </c>
      <c r="BF33">
        <f t="shared" si="33"/>
        <v>3</v>
      </c>
      <c r="BG33">
        <f t="shared" si="33"/>
        <v>3</v>
      </c>
      <c r="BH33">
        <f t="shared" si="33"/>
        <v>3</v>
      </c>
      <c r="BI33">
        <f t="shared" si="33"/>
        <v>3</v>
      </c>
      <c r="BJ33">
        <f t="shared" si="33"/>
        <v>3</v>
      </c>
      <c r="BK33">
        <f t="shared" si="33"/>
        <v>3</v>
      </c>
      <c r="BL33">
        <f t="shared" si="33"/>
        <v>3</v>
      </c>
      <c r="BM33">
        <f t="shared" si="33"/>
        <v>3</v>
      </c>
      <c r="BN33">
        <f t="shared" si="33"/>
        <v>3</v>
      </c>
      <c r="BO33">
        <f t="shared" si="33"/>
        <v>4</v>
      </c>
      <c r="BP33">
        <f t="shared" si="33"/>
        <v>4</v>
      </c>
      <c r="BQ33">
        <f t="shared" si="33"/>
        <v>4</v>
      </c>
      <c r="BR33">
        <f t="shared" si="33"/>
        <v>4</v>
      </c>
      <c r="BS33">
        <f t="shared" si="33"/>
        <v>4</v>
      </c>
      <c r="BT33">
        <f t="shared" ref="BT33:CR33" si="34">ROUNDUP(BT32/12,0)</f>
        <v>4</v>
      </c>
      <c r="BU33">
        <f t="shared" si="34"/>
        <v>4</v>
      </c>
      <c r="BV33">
        <f t="shared" si="34"/>
        <v>4</v>
      </c>
      <c r="BW33">
        <f t="shared" si="34"/>
        <v>4</v>
      </c>
      <c r="BX33">
        <f t="shared" si="34"/>
        <v>4</v>
      </c>
      <c r="BY33">
        <f t="shared" si="34"/>
        <v>4</v>
      </c>
      <c r="BZ33">
        <f t="shared" si="34"/>
        <v>4</v>
      </c>
      <c r="CA33">
        <f t="shared" si="34"/>
        <v>5</v>
      </c>
      <c r="CB33">
        <f t="shared" si="34"/>
        <v>5</v>
      </c>
      <c r="CC33">
        <f t="shared" si="34"/>
        <v>5</v>
      </c>
      <c r="CD33">
        <f t="shared" si="34"/>
        <v>5</v>
      </c>
      <c r="CE33">
        <f t="shared" si="34"/>
        <v>5</v>
      </c>
      <c r="CF33">
        <f t="shared" si="34"/>
        <v>5</v>
      </c>
      <c r="CG33">
        <f t="shared" si="34"/>
        <v>5</v>
      </c>
      <c r="CH33">
        <f t="shared" si="34"/>
        <v>5</v>
      </c>
      <c r="CI33">
        <f t="shared" si="34"/>
        <v>5</v>
      </c>
      <c r="CJ33">
        <f t="shared" si="34"/>
        <v>5</v>
      </c>
      <c r="CK33">
        <f t="shared" si="34"/>
        <v>5</v>
      </c>
      <c r="CL33">
        <f t="shared" si="34"/>
        <v>5</v>
      </c>
      <c r="CM33">
        <f t="shared" si="34"/>
        <v>6</v>
      </c>
      <c r="CN33">
        <f t="shared" si="34"/>
        <v>6</v>
      </c>
      <c r="CO33">
        <f t="shared" si="34"/>
        <v>6</v>
      </c>
      <c r="CP33">
        <f t="shared" si="34"/>
        <v>6</v>
      </c>
      <c r="CQ33">
        <f t="shared" si="34"/>
        <v>6</v>
      </c>
      <c r="CR33">
        <f t="shared" si="34"/>
        <v>6</v>
      </c>
    </row>
    <row r="34" spans="2:96" customFormat="1" x14ac:dyDescent="0.25">
      <c r="B34" s="1"/>
      <c r="C34" s="10"/>
      <c r="D34" s="10"/>
      <c r="E34" s="10"/>
      <c r="F34" s="10" t="s">
        <v>76</v>
      </c>
      <c r="G34" s="5">
        <f t="shared" ref="G34:AL34" si="35">ROUNDUP((G$7-$C38+1)/12,0)</f>
        <v>-2</v>
      </c>
      <c r="H34" s="5">
        <f t="shared" si="35"/>
        <v>-2</v>
      </c>
      <c r="I34" s="5">
        <f t="shared" si="35"/>
        <v>-2</v>
      </c>
      <c r="J34" s="5">
        <f t="shared" si="35"/>
        <v>-2</v>
      </c>
      <c r="K34" s="5">
        <f t="shared" si="35"/>
        <v>-2</v>
      </c>
      <c r="L34" s="5">
        <f t="shared" si="35"/>
        <v>-2</v>
      </c>
      <c r="M34" s="5">
        <f t="shared" si="35"/>
        <v>-2</v>
      </c>
      <c r="N34" s="5">
        <f t="shared" si="35"/>
        <v>-2</v>
      </c>
      <c r="O34" s="5">
        <f t="shared" si="35"/>
        <v>-2</v>
      </c>
      <c r="P34" s="5">
        <f t="shared" si="35"/>
        <v>-2</v>
      </c>
      <c r="Q34" s="5">
        <f t="shared" si="35"/>
        <v>-2</v>
      </c>
      <c r="R34" s="5">
        <f t="shared" si="35"/>
        <v>-1</v>
      </c>
      <c r="S34" s="5">
        <f t="shared" si="35"/>
        <v>-1</v>
      </c>
      <c r="T34" s="5">
        <f t="shared" si="35"/>
        <v>-1</v>
      </c>
      <c r="U34" s="5">
        <f t="shared" si="35"/>
        <v>-1</v>
      </c>
      <c r="V34" s="5">
        <f t="shared" si="35"/>
        <v>-1</v>
      </c>
      <c r="W34" s="5">
        <f t="shared" si="35"/>
        <v>-1</v>
      </c>
      <c r="X34" s="5">
        <f t="shared" si="35"/>
        <v>-1</v>
      </c>
      <c r="Y34" s="5">
        <f t="shared" si="35"/>
        <v>-1</v>
      </c>
      <c r="Z34" s="5">
        <f t="shared" si="35"/>
        <v>-1</v>
      </c>
      <c r="AA34" s="5">
        <f t="shared" si="35"/>
        <v>-1</v>
      </c>
      <c r="AB34" s="5">
        <f t="shared" si="35"/>
        <v>-1</v>
      </c>
      <c r="AC34" s="5">
        <f t="shared" si="35"/>
        <v>-1</v>
      </c>
      <c r="AD34" s="5">
        <f t="shared" si="35"/>
        <v>0</v>
      </c>
      <c r="AE34" s="5">
        <f t="shared" si="35"/>
        <v>1</v>
      </c>
      <c r="AF34" s="5">
        <f t="shared" si="35"/>
        <v>1</v>
      </c>
      <c r="AG34" s="5">
        <f t="shared" si="35"/>
        <v>1</v>
      </c>
      <c r="AH34" s="5">
        <f t="shared" si="35"/>
        <v>1</v>
      </c>
      <c r="AI34" s="5">
        <f t="shared" si="35"/>
        <v>1</v>
      </c>
      <c r="AJ34" s="5">
        <f t="shared" si="35"/>
        <v>1</v>
      </c>
      <c r="AK34" s="5">
        <f t="shared" si="35"/>
        <v>1</v>
      </c>
      <c r="AL34" s="5">
        <f t="shared" si="35"/>
        <v>1</v>
      </c>
      <c r="AM34" s="5">
        <f t="shared" ref="AM34:BR34" si="36">ROUNDUP((AM$7-$C38+1)/12,0)</f>
        <v>1</v>
      </c>
      <c r="AN34" s="5">
        <f t="shared" si="36"/>
        <v>1</v>
      </c>
      <c r="AO34" s="5">
        <f t="shared" si="36"/>
        <v>1</v>
      </c>
      <c r="AP34" s="5">
        <f t="shared" si="36"/>
        <v>1</v>
      </c>
      <c r="AQ34" s="5">
        <f t="shared" si="36"/>
        <v>2</v>
      </c>
      <c r="AR34" s="5">
        <f t="shared" si="36"/>
        <v>2</v>
      </c>
      <c r="AS34" s="5">
        <f t="shared" si="36"/>
        <v>2</v>
      </c>
      <c r="AT34" s="5">
        <f t="shared" si="36"/>
        <v>2</v>
      </c>
      <c r="AU34" s="5">
        <f t="shared" si="36"/>
        <v>2</v>
      </c>
      <c r="AV34" s="5">
        <f t="shared" si="36"/>
        <v>2</v>
      </c>
      <c r="AW34" s="5">
        <f t="shared" si="36"/>
        <v>2</v>
      </c>
      <c r="AX34" s="5">
        <f t="shared" si="36"/>
        <v>2</v>
      </c>
      <c r="AY34" s="5">
        <f t="shared" si="36"/>
        <v>2</v>
      </c>
      <c r="AZ34" s="5">
        <f t="shared" si="36"/>
        <v>2</v>
      </c>
      <c r="BA34" s="5">
        <f t="shared" si="36"/>
        <v>2</v>
      </c>
      <c r="BB34" s="5">
        <f t="shared" si="36"/>
        <v>2</v>
      </c>
      <c r="BC34" s="5">
        <f t="shared" si="36"/>
        <v>3</v>
      </c>
      <c r="BD34" s="5">
        <f t="shared" si="36"/>
        <v>3</v>
      </c>
      <c r="BE34" s="5">
        <f t="shared" si="36"/>
        <v>3</v>
      </c>
      <c r="BF34" s="5">
        <f t="shared" si="36"/>
        <v>3</v>
      </c>
      <c r="BG34" s="5">
        <f t="shared" si="36"/>
        <v>3</v>
      </c>
      <c r="BH34" s="5">
        <f t="shared" si="36"/>
        <v>3</v>
      </c>
      <c r="BI34" s="5">
        <f t="shared" si="36"/>
        <v>3</v>
      </c>
      <c r="BJ34" s="5">
        <f t="shared" si="36"/>
        <v>3</v>
      </c>
      <c r="BK34" s="5">
        <f t="shared" si="36"/>
        <v>3</v>
      </c>
      <c r="BL34" s="5">
        <f t="shared" si="36"/>
        <v>3</v>
      </c>
      <c r="BM34" s="5">
        <f t="shared" si="36"/>
        <v>3</v>
      </c>
      <c r="BN34" s="5">
        <f t="shared" si="36"/>
        <v>3</v>
      </c>
      <c r="BO34" s="5">
        <f t="shared" si="36"/>
        <v>4</v>
      </c>
      <c r="BP34" s="5">
        <f t="shared" si="36"/>
        <v>4</v>
      </c>
      <c r="BQ34" s="5">
        <f t="shared" si="36"/>
        <v>4</v>
      </c>
      <c r="BR34" s="5">
        <f t="shared" si="36"/>
        <v>4</v>
      </c>
      <c r="BS34" s="5">
        <f t="shared" ref="BS34:CR34" si="37">ROUNDUP((BS$7-$C38+1)/12,0)</f>
        <v>4</v>
      </c>
      <c r="BT34" s="5">
        <f t="shared" si="37"/>
        <v>4</v>
      </c>
      <c r="BU34" s="5">
        <f t="shared" si="37"/>
        <v>4</v>
      </c>
      <c r="BV34" s="5">
        <f t="shared" si="37"/>
        <v>4</v>
      </c>
      <c r="BW34" s="5">
        <f t="shared" si="37"/>
        <v>4</v>
      </c>
      <c r="BX34" s="5">
        <f t="shared" si="37"/>
        <v>4</v>
      </c>
      <c r="BY34" s="5">
        <f t="shared" si="37"/>
        <v>4</v>
      </c>
      <c r="BZ34" s="5">
        <f t="shared" si="37"/>
        <v>4</v>
      </c>
      <c r="CA34" s="5">
        <f t="shared" si="37"/>
        <v>5</v>
      </c>
      <c r="CB34" s="5">
        <f t="shared" si="37"/>
        <v>5</v>
      </c>
      <c r="CC34" s="5">
        <f t="shared" si="37"/>
        <v>5</v>
      </c>
      <c r="CD34" s="5">
        <f t="shared" si="37"/>
        <v>5</v>
      </c>
      <c r="CE34" s="5">
        <f t="shared" si="37"/>
        <v>5</v>
      </c>
      <c r="CF34" s="5">
        <f t="shared" si="37"/>
        <v>5</v>
      </c>
      <c r="CG34" s="5">
        <f t="shared" si="37"/>
        <v>5</v>
      </c>
      <c r="CH34" s="5">
        <f t="shared" si="37"/>
        <v>5</v>
      </c>
      <c r="CI34" s="5">
        <f t="shared" si="37"/>
        <v>5</v>
      </c>
      <c r="CJ34" s="5">
        <f t="shared" si="37"/>
        <v>5</v>
      </c>
      <c r="CK34" s="5">
        <f t="shared" si="37"/>
        <v>5</v>
      </c>
      <c r="CL34" s="5">
        <f t="shared" si="37"/>
        <v>5</v>
      </c>
      <c r="CM34" s="5">
        <f t="shared" si="37"/>
        <v>6</v>
      </c>
      <c r="CN34" s="5">
        <f t="shared" si="37"/>
        <v>6</v>
      </c>
      <c r="CO34" s="5">
        <f t="shared" si="37"/>
        <v>6</v>
      </c>
      <c r="CP34" s="5">
        <f t="shared" si="37"/>
        <v>6</v>
      </c>
      <c r="CQ34" s="5">
        <f t="shared" si="37"/>
        <v>6</v>
      </c>
      <c r="CR34" s="5">
        <f t="shared" si="37"/>
        <v>6</v>
      </c>
    </row>
    <row r="35" spans="2:96" customFormat="1" x14ac:dyDescent="0.25">
      <c r="B35" s="1"/>
      <c r="C35" s="10"/>
      <c r="D35" s="10"/>
      <c r="E35" s="10"/>
      <c r="F35" s="10" t="s">
        <v>77</v>
      </c>
      <c r="G35" s="5">
        <f t="shared" ref="G35:AL35" si="38">ROUNDUP((G$7-$C39+1)/12,0)</f>
        <v>-3</v>
      </c>
      <c r="H35" s="5">
        <f t="shared" si="38"/>
        <v>-3</v>
      </c>
      <c r="I35" s="5">
        <f t="shared" si="38"/>
        <v>-3</v>
      </c>
      <c r="J35" s="5">
        <f t="shared" si="38"/>
        <v>-3</v>
      </c>
      <c r="K35" s="5">
        <f t="shared" si="38"/>
        <v>-2</v>
      </c>
      <c r="L35" s="5">
        <f t="shared" si="38"/>
        <v>-2</v>
      </c>
      <c r="M35" s="5">
        <f t="shared" si="38"/>
        <v>-2</v>
      </c>
      <c r="N35" s="5">
        <f t="shared" si="38"/>
        <v>-2</v>
      </c>
      <c r="O35" s="5">
        <f t="shared" si="38"/>
        <v>-2</v>
      </c>
      <c r="P35" s="5">
        <f t="shared" si="38"/>
        <v>-2</v>
      </c>
      <c r="Q35" s="5">
        <f t="shared" si="38"/>
        <v>-2</v>
      </c>
      <c r="R35" s="5">
        <f t="shared" si="38"/>
        <v>-2</v>
      </c>
      <c r="S35" s="5">
        <f t="shared" si="38"/>
        <v>-2</v>
      </c>
      <c r="T35" s="5">
        <f t="shared" si="38"/>
        <v>-2</v>
      </c>
      <c r="U35" s="5">
        <f t="shared" si="38"/>
        <v>-2</v>
      </c>
      <c r="V35" s="5">
        <f t="shared" si="38"/>
        <v>-2</v>
      </c>
      <c r="W35" s="5">
        <f t="shared" si="38"/>
        <v>-1</v>
      </c>
      <c r="X35" s="5">
        <f t="shared" si="38"/>
        <v>-1</v>
      </c>
      <c r="Y35" s="5">
        <f t="shared" si="38"/>
        <v>-1</v>
      </c>
      <c r="Z35" s="5">
        <f t="shared" si="38"/>
        <v>-1</v>
      </c>
      <c r="AA35" s="5">
        <f t="shared" si="38"/>
        <v>-1</v>
      </c>
      <c r="AB35" s="5">
        <f t="shared" si="38"/>
        <v>-1</v>
      </c>
      <c r="AC35" s="5">
        <f t="shared" si="38"/>
        <v>-1</v>
      </c>
      <c r="AD35" s="5">
        <f t="shared" si="38"/>
        <v>-1</v>
      </c>
      <c r="AE35" s="5">
        <f t="shared" si="38"/>
        <v>-1</v>
      </c>
      <c r="AF35" s="5">
        <f t="shared" si="38"/>
        <v>-1</v>
      </c>
      <c r="AG35" s="5">
        <f t="shared" si="38"/>
        <v>-1</v>
      </c>
      <c r="AH35" s="5">
        <f t="shared" si="38"/>
        <v>-1</v>
      </c>
      <c r="AI35" s="5">
        <f t="shared" si="38"/>
        <v>0</v>
      </c>
      <c r="AJ35" s="5">
        <f t="shared" si="38"/>
        <v>1</v>
      </c>
      <c r="AK35" s="5">
        <f t="shared" si="38"/>
        <v>1</v>
      </c>
      <c r="AL35" s="5">
        <f t="shared" si="38"/>
        <v>1</v>
      </c>
      <c r="AM35" s="5">
        <f t="shared" ref="AM35:BR35" si="39">ROUNDUP((AM$7-$C39+1)/12,0)</f>
        <v>1</v>
      </c>
      <c r="AN35" s="5">
        <f t="shared" si="39"/>
        <v>1</v>
      </c>
      <c r="AO35" s="5">
        <f t="shared" si="39"/>
        <v>1</v>
      </c>
      <c r="AP35" s="5">
        <f t="shared" si="39"/>
        <v>1</v>
      </c>
      <c r="AQ35" s="5">
        <f t="shared" si="39"/>
        <v>1</v>
      </c>
      <c r="AR35" s="5">
        <f t="shared" si="39"/>
        <v>1</v>
      </c>
      <c r="AS35" s="5">
        <f t="shared" si="39"/>
        <v>1</v>
      </c>
      <c r="AT35" s="5">
        <f t="shared" si="39"/>
        <v>1</v>
      </c>
      <c r="AU35" s="5">
        <f t="shared" si="39"/>
        <v>1</v>
      </c>
      <c r="AV35" s="5">
        <f t="shared" si="39"/>
        <v>2</v>
      </c>
      <c r="AW35" s="5">
        <f t="shared" si="39"/>
        <v>2</v>
      </c>
      <c r="AX35" s="5">
        <f t="shared" si="39"/>
        <v>2</v>
      </c>
      <c r="AY35" s="5">
        <f t="shared" si="39"/>
        <v>2</v>
      </c>
      <c r="AZ35" s="5">
        <f t="shared" si="39"/>
        <v>2</v>
      </c>
      <c r="BA35" s="5">
        <f t="shared" si="39"/>
        <v>2</v>
      </c>
      <c r="BB35" s="5">
        <f t="shared" si="39"/>
        <v>2</v>
      </c>
      <c r="BC35" s="5">
        <f t="shared" si="39"/>
        <v>2</v>
      </c>
      <c r="BD35" s="5">
        <f t="shared" si="39"/>
        <v>2</v>
      </c>
      <c r="BE35" s="5">
        <f t="shared" si="39"/>
        <v>2</v>
      </c>
      <c r="BF35" s="5">
        <f t="shared" si="39"/>
        <v>2</v>
      </c>
      <c r="BG35" s="5">
        <f t="shared" si="39"/>
        <v>2</v>
      </c>
      <c r="BH35" s="5">
        <f t="shared" si="39"/>
        <v>3</v>
      </c>
      <c r="BI35" s="5">
        <f t="shared" si="39"/>
        <v>3</v>
      </c>
      <c r="BJ35" s="5">
        <f t="shared" si="39"/>
        <v>3</v>
      </c>
      <c r="BK35" s="5">
        <f t="shared" si="39"/>
        <v>3</v>
      </c>
      <c r="BL35" s="5">
        <f t="shared" si="39"/>
        <v>3</v>
      </c>
      <c r="BM35" s="5">
        <f t="shared" si="39"/>
        <v>3</v>
      </c>
      <c r="BN35" s="5">
        <f t="shared" si="39"/>
        <v>3</v>
      </c>
      <c r="BO35" s="5">
        <f t="shared" si="39"/>
        <v>3</v>
      </c>
      <c r="BP35" s="5">
        <f t="shared" si="39"/>
        <v>3</v>
      </c>
      <c r="BQ35" s="5">
        <f t="shared" si="39"/>
        <v>3</v>
      </c>
      <c r="BR35" s="5">
        <f t="shared" si="39"/>
        <v>3</v>
      </c>
      <c r="BS35" s="5">
        <f t="shared" ref="BS35:CR35" si="40">ROUNDUP((BS$7-$C39+1)/12,0)</f>
        <v>3</v>
      </c>
      <c r="BT35" s="5">
        <f t="shared" si="40"/>
        <v>4</v>
      </c>
      <c r="BU35" s="5">
        <f t="shared" si="40"/>
        <v>4</v>
      </c>
      <c r="BV35" s="5">
        <f t="shared" si="40"/>
        <v>4</v>
      </c>
      <c r="BW35" s="5">
        <f t="shared" si="40"/>
        <v>4</v>
      </c>
      <c r="BX35" s="5">
        <f t="shared" si="40"/>
        <v>4</v>
      </c>
      <c r="BY35" s="5">
        <f t="shared" si="40"/>
        <v>4</v>
      </c>
      <c r="BZ35" s="5">
        <f t="shared" si="40"/>
        <v>4</v>
      </c>
      <c r="CA35" s="5">
        <f t="shared" si="40"/>
        <v>4</v>
      </c>
      <c r="CB35" s="5">
        <f t="shared" si="40"/>
        <v>4</v>
      </c>
      <c r="CC35" s="5">
        <f t="shared" si="40"/>
        <v>4</v>
      </c>
      <c r="CD35" s="5">
        <f t="shared" si="40"/>
        <v>4</v>
      </c>
      <c r="CE35" s="5">
        <f t="shared" si="40"/>
        <v>4</v>
      </c>
      <c r="CF35" s="5">
        <f t="shared" si="40"/>
        <v>5</v>
      </c>
      <c r="CG35" s="5">
        <f t="shared" si="40"/>
        <v>5</v>
      </c>
      <c r="CH35" s="5">
        <f t="shared" si="40"/>
        <v>5</v>
      </c>
      <c r="CI35" s="5">
        <f t="shared" si="40"/>
        <v>5</v>
      </c>
      <c r="CJ35" s="5">
        <f t="shared" si="40"/>
        <v>5</v>
      </c>
      <c r="CK35" s="5">
        <f t="shared" si="40"/>
        <v>5</v>
      </c>
      <c r="CL35" s="5">
        <f t="shared" si="40"/>
        <v>5</v>
      </c>
      <c r="CM35" s="5">
        <f t="shared" si="40"/>
        <v>5</v>
      </c>
      <c r="CN35" s="5">
        <f t="shared" si="40"/>
        <v>5</v>
      </c>
      <c r="CO35" s="5">
        <f t="shared" si="40"/>
        <v>5</v>
      </c>
      <c r="CP35" s="5">
        <f t="shared" si="40"/>
        <v>5</v>
      </c>
      <c r="CQ35" s="5">
        <f t="shared" si="40"/>
        <v>5</v>
      </c>
      <c r="CR35" s="5">
        <f t="shared" si="40"/>
        <v>6</v>
      </c>
    </row>
    <row r="36" spans="2:96" customFormat="1" x14ac:dyDescent="0.25">
      <c r="B36" s="1"/>
      <c r="C36" s="10"/>
      <c r="D36" s="10"/>
      <c r="E36" s="10"/>
      <c r="F36" s="10" t="s">
        <v>26</v>
      </c>
      <c r="G36" s="19">
        <f>(G38&gt;0)*0.5+(G39&gt;0)*0.5</f>
        <v>0</v>
      </c>
      <c r="H36" s="19">
        <f t="shared" ref="H36:BS36" si="41">(H38&gt;0)*0.5+(H39&gt;0)*0.5</f>
        <v>0</v>
      </c>
      <c r="I36" s="19">
        <f t="shared" si="41"/>
        <v>0</v>
      </c>
      <c r="J36" s="19">
        <f t="shared" si="41"/>
        <v>0</v>
      </c>
      <c r="K36" s="19">
        <f t="shared" si="41"/>
        <v>0</v>
      </c>
      <c r="L36" s="19">
        <f t="shared" si="41"/>
        <v>0</v>
      </c>
      <c r="M36" s="19">
        <f t="shared" si="41"/>
        <v>0</v>
      </c>
      <c r="N36" s="19">
        <f t="shared" si="41"/>
        <v>0</v>
      </c>
      <c r="O36" s="19">
        <f t="shared" si="41"/>
        <v>0</v>
      </c>
      <c r="P36" s="19">
        <f t="shared" si="41"/>
        <v>0</v>
      </c>
      <c r="Q36" s="19">
        <f t="shared" si="41"/>
        <v>0</v>
      </c>
      <c r="R36" s="19">
        <f t="shared" si="41"/>
        <v>0</v>
      </c>
      <c r="S36" s="19">
        <f t="shared" si="41"/>
        <v>0</v>
      </c>
      <c r="T36" s="19">
        <f t="shared" si="41"/>
        <v>0</v>
      </c>
      <c r="U36" s="19">
        <f t="shared" si="41"/>
        <v>0</v>
      </c>
      <c r="V36" s="19">
        <f t="shared" si="41"/>
        <v>0</v>
      </c>
      <c r="W36" s="19">
        <f t="shared" si="41"/>
        <v>0</v>
      </c>
      <c r="X36" s="19">
        <f t="shared" si="41"/>
        <v>0</v>
      </c>
      <c r="Y36" s="19">
        <f t="shared" si="41"/>
        <v>0</v>
      </c>
      <c r="Z36" s="19">
        <f t="shared" si="41"/>
        <v>0</v>
      </c>
      <c r="AA36" s="19">
        <f t="shared" si="41"/>
        <v>0</v>
      </c>
      <c r="AB36" s="19">
        <f t="shared" si="41"/>
        <v>0</v>
      </c>
      <c r="AC36" s="19">
        <f t="shared" si="41"/>
        <v>0</v>
      </c>
      <c r="AD36" s="19">
        <f t="shared" si="41"/>
        <v>0</v>
      </c>
      <c r="AE36" s="19">
        <f t="shared" si="41"/>
        <v>0.5</v>
      </c>
      <c r="AF36" s="19">
        <f t="shared" si="41"/>
        <v>0.5</v>
      </c>
      <c r="AG36" s="19">
        <f t="shared" si="41"/>
        <v>0.5</v>
      </c>
      <c r="AH36" s="19">
        <f t="shared" si="41"/>
        <v>0.5</v>
      </c>
      <c r="AI36" s="19">
        <f t="shared" si="41"/>
        <v>0.5</v>
      </c>
      <c r="AJ36" s="19">
        <f t="shared" si="41"/>
        <v>1</v>
      </c>
      <c r="AK36" s="19">
        <f t="shared" si="41"/>
        <v>1</v>
      </c>
      <c r="AL36" s="19">
        <f t="shared" si="41"/>
        <v>1</v>
      </c>
      <c r="AM36" s="19">
        <f t="shared" si="41"/>
        <v>1</v>
      </c>
      <c r="AN36" s="19">
        <f t="shared" si="41"/>
        <v>1</v>
      </c>
      <c r="AO36" s="19">
        <f t="shared" si="41"/>
        <v>1</v>
      </c>
      <c r="AP36" s="19">
        <f t="shared" si="41"/>
        <v>1</v>
      </c>
      <c r="AQ36" s="19">
        <f t="shared" si="41"/>
        <v>1</v>
      </c>
      <c r="AR36" s="19">
        <f t="shared" si="41"/>
        <v>1</v>
      </c>
      <c r="AS36" s="19">
        <f t="shared" si="41"/>
        <v>1</v>
      </c>
      <c r="AT36" s="19">
        <f t="shared" si="41"/>
        <v>1</v>
      </c>
      <c r="AU36" s="19">
        <f t="shared" si="41"/>
        <v>1</v>
      </c>
      <c r="AV36" s="19">
        <f t="shared" si="41"/>
        <v>1</v>
      </c>
      <c r="AW36" s="19">
        <f t="shared" si="41"/>
        <v>1</v>
      </c>
      <c r="AX36" s="19">
        <f t="shared" si="41"/>
        <v>1</v>
      </c>
      <c r="AY36" s="19">
        <f t="shared" si="41"/>
        <v>1</v>
      </c>
      <c r="AZ36" s="19">
        <f t="shared" si="41"/>
        <v>1</v>
      </c>
      <c r="BA36" s="19">
        <f t="shared" si="41"/>
        <v>1</v>
      </c>
      <c r="BB36" s="19">
        <f t="shared" si="41"/>
        <v>1</v>
      </c>
      <c r="BC36" s="19">
        <f t="shared" si="41"/>
        <v>1</v>
      </c>
      <c r="BD36" s="19">
        <f t="shared" si="41"/>
        <v>1</v>
      </c>
      <c r="BE36" s="19">
        <f t="shared" si="41"/>
        <v>1</v>
      </c>
      <c r="BF36" s="19">
        <f t="shared" si="41"/>
        <v>1</v>
      </c>
      <c r="BG36" s="19">
        <f t="shared" si="41"/>
        <v>1</v>
      </c>
      <c r="BH36" s="19">
        <f t="shared" si="41"/>
        <v>1</v>
      </c>
      <c r="BI36" s="19">
        <f t="shared" si="41"/>
        <v>1</v>
      </c>
      <c r="BJ36" s="19">
        <f t="shared" si="41"/>
        <v>1</v>
      </c>
      <c r="BK36" s="19">
        <f t="shared" si="41"/>
        <v>1</v>
      </c>
      <c r="BL36" s="19">
        <f t="shared" si="41"/>
        <v>1</v>
      </c>
      <c r="BM36" s="19">
        <f t="shared" si="41"/>
        <v>1</v>
      </c>
      <c r="BN36" s="19">
        <f t="shared" si="41"/>
        <v>1</v>
      </c>
      <c r="BO36" s="19">
        <f t="shared" si="41"/>
        <v>1</v>
      </c>
      <c r="BP36" s="19">
        <f t="shared" si="41"/>
        <v>1</v>
      </c>
      <c r="BQ36" s="19">
        <f t="shared" si="41"/>
        <v>1</v>
      </c>
      <c r="BR36" s="19">
        <f t="shared" si="41"/>
        <v>1</v>
      </c>
      <c r="BS36" s="19">
        <f t="shared" si="41"/>
        <v>1</v>
      </c>
      <c r="BT36" s="19">
        <f t="shared" ref="BT36:CR36" si="42">(BT38&gt;0)*0.5+(BT39&gt;0)*0.5</f>
        <v>1</v>
      </c>
      <c r="BU36" s="19">
        <f t="shared" si="42"/>
        <v>1</v>
      </c>
      <c r="BV36" s="19">
        <f t="shared" si="42"/>
        <v>1</v>
      </c>
      <c r="BW36" s="19">
        <f t="shared" si="42"/>
        <v>1</v>
      </c>
      <c r="BX36" s="19">
        <f t="shared" si="42"/>
        <v>1</v>
      </c>
      <c r="BY36" s="19">
        <f t="shared" si="42"/>
        <v>1</v>
      </c>
      <c r="BZ36" s="19">
        <f t="shared" si="42"/>
        <v>1</v>
      </c>
      <c r="CA36" s="19">
        <f t="shared" si="42"/>
        <v>1</v>
      </c>
      <c r="CB36" s="19">
        <f t="shared" si="42"/>
        <v>1</v>
      </c>
      <c r="CC36" s="19">
        <f t="shared" si="42"/>
        <v>1</v>
      </c>
      <c r="CD36" s="19">
        <f t="shared" si="42"/>
        <v>1</v>
      </c>
      <c r="CE36" s="19">
        <f t="shared" si="42"/>
        <v>1</v>
      </c>
      <c r="CF36" s="19">
        <f t="shared" si="42"/>
        <v>1</v>
      </c>
      <c r="CG36" s="19">
        <f t="shared" si="42"/>
        <v>1</v>
      </c>
      <c r="CH36" s="19">
        <f t="shared" si="42"/>
        <v>1</v>
      </c>
      <c r="CI36" s="19">
        <f t="shared" si="42"/>
        <v>1</v>
      </c>
      <c r="CJ36" s="19">
        <f t="shared" si="42"/>
        <v>1</v>
      </c>
      <c r="CK36" s="19">
        <f t="shared" si="42"/>
        <v>1</v>
      </c>
      <c r="CL36" s="19">
        <f t="shared" si="42"/>
        <v>1</v>
      </c>
      <c r="CM36" s="19">
        <f t="shared" si="42"/>
        <v>1</v>
      </c>
      <c r="CN36" s="19">
        <f t="shared" si="42"/>
        <v>1</v>
      </c>
      <c r="CO36" s="19">
        <f t="shared" si="42"/>
        <v>1</v>
      </c>
      <c r="CP36" s="19">
        <f t="shared" si="42"/>
        <v>1</v>
      </c>
      <c r="CQ36" s="19">
        <f t="shared" si="42"/>
        <v>1</v>
      </c>
      <c r="CR36" s="19">
        <f t="shared" si="42"/>
        <v>1</v>
      </c>
    </row>
    <row r="37" spans="2:96" customFormat="1" x14ac:dyDescent="0.25">
      <c r="B37" t="s">
        <v>16</v>
      </c>
      <c r="C37" s="10" t="s">
        <v>19</v>
      </c>
      <c r="D37" s="10" t="s">
        <v>31</v>
      </c>
      <c r="E37" s="10" t="s">
        <v>20</v>
      </c>
      <c r="F37" s="10" t="s">
        <v>21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</row>
    <row r="38" spans="2:96" customFormat="1" x14ac:dyDescent="0.25">
      <c r="B38" s="20" t="s">
        <v>17</v>
      </c>
      <c r="C38" s="6">
        <v>25</v>
      </c>
      <c r="D38" s="16">
        <f>4.25*F38*12</f>
        <v>5100000</v>
      </c>
      <c r="E38" s="15">
        <v>0.03</v>
      </c>
      <c r="F38" s="9">
        <f>NRA/2</f>
        <v>100000</v>
      </c>
      <c r="G38" s="5">
        <f t="shared" ref="G38:AL38" si="43">(G$7&gt;=$C38)*($D38/12)*(1+$E38)^(G34-1)</f>
        <v>0</v>
      </c>
      <c r="H38" s="5">
        <f t="shared" si="43"/>
        <v>0</v>
      </c>
      <c r="I38" s="5">
        <f t="shared" si="43"/>
        <v>0</v>
      </c>
      <c r="J38" s="5">
        <f t="shared" si="43"/>
        <v>0</v>
      </c>
      <c r="K38" s="5">
        <f t="shared" si="43"/>
        <v>0</v>
      </c>
      <c r="L38" s="5">
        <f t="shared" si="43"/>
        <v>0</v>
      </c>
      <c r="M38" s="5">
        <f t="shared" si="43"/>
        <v>0</v>
      </c>
      <c r="N38" s="5">
        <f t="shared" si="43"/>
        <v>0</v>
      </c>
      <c r="O38" s="5">
        <f t="shared" si="43"/>
        <v>0</v>
      </c>
      <c r="P38" s="5">
        <f t="shared" si="43"/>
        <v>0</v>
      </c>
      <c r="Q38" s="5">
        <f t="shared" si="43"/>
        <v>0</v>
      </c>
      <c r="R38" s="5">
        <f t="shared" si="43"/>
        <v>0</v>
      </c>
      <c r="S38" s="5">
        <f t="shared" si="43"/>
        <v>0</v>
      </c>
      <c r="T38" s="5">
        <f t="shared" si="43"/>
        <v>0</v>
      </c>
      <c r="U38" s="5">
        <f t="shared" si="43"/>
        <v>0</v>
      </c>
      <c r="V38" s="5">
        <f t="shared" si="43"/>
        <v>0</v>
      </c>
      <c r="W38" s="5">
        <f t="shared" si="43"/>
        <v>0</v>
      </c>
      <c r="X38" s="5">
        <f t="shared" si="43"/>
        <v>0</v>
      </c>
      <c r="Y38" s="5">
        <f t="shared" si="43"/>
        <v>0</v>
      </c>
      <c r="Z38" s="5">
        <f t="shared" si="43"/>
        <v>0</v>
      </c>
      <c r="AA38" s="5">
        <f t="shared" si="43"/>
        <v>0</v>
      </c>
      <c r="AB38" s="5">
        <f t="shared" si="43"/>
        <v>0</v>
      </c>
      <c r="AC38" s="5">
        <f t="shared" si="43"/>
        <v>0</v>
      </c>
      <c r="AD38" s="5">
        <f t="shared" si="43"/>
        <v>0</v>
      </c>
      <c r="AE38" s="5">
        <f t="shared" si="43"/>
        <v>425000</v>
      </c>
      <c r="AF38" s="5">
        <f t="shared" si="43"/>
        <v>425000</v>
      </c>
      <c r="AG38" s="5">
        <f t="shared" si="43"/>
        <v>425000</v>
      </c>
      <c r="AH38" s="5">
        <f t="shared" si="43"/>
        <v>425000</v>
      </c>
      <c r="AI38" s="5">
        <f t="shared" si="43"/>
        <v>425000</v>
      </c>
      <c r="AJ38" s="5">
        <f t="shared" si="43"/>
        <v>425000</v>
      </c>
      <c r="AK38" s="5">
        <f t="shared" si="43"/>
        <v>425000</v>
      </c>
      <c r="AL38" s="5">
        <f t="shared" si="43"/>
        <v>425000</v>
      </c>
      <c r="AM38" s="5">
        <f t="shared" ref="AM38:BR38" si="44">(AM$7&gt;=$C38)*($D38/12)*(1+$E38)^(AM34-1)</f>
        <v>425000</v>
      </c>
      <c r="AN38" s="5">
        <f t="shared" si="44"/>
        <v>425000</v>
      </c>
      <c r="AO38" s="5">
        <f t="shared" si="44"/>
        <v>425000</v>
      </c>
      <c r="AP38" s="5">
        <f t="shared" si="44"/>
        <v>425000</v>
      </c>
      <c r="AQ38" s="5">
        <f t="shared" si="44"/>
        <v>437750</v>
      </c>
      <c r="AR38" s="5">
        <f t="shared" si="44"/>
        <v>437750</v>
      </c>
      <c r="AS38" s="5">
        <f t="shared" si="44"/>
        <v>437750</v>
      </c>
      <c r="AT38" s="5">
        <f t="shared" si="44"/>
        <v>437750</v>
      </c>
      <c r="AU38" s="5">
        <f t="shared" si="44"/>
        <v>437750</v>
      </c>
      <c r="AV38" s="5">
        <f t="shared" si="44"/>
        <v>437750</v>
      </c>
      <c r="AW38" s="5">
        <f t="shared" si="44"/>
        <v>437750</v>
      </c>
      <c r="AX38" s="5">
        <f t="shared" si="44"/>
        <v>437750</v>
      </c>
      <c r="AY38" s="5">
        <f t="shared" si="44"/>
        <v>437750</v>
      </c>
      <c r="AZ38" s="5">
        <f t="shared" si="44"/>
        <v>437750</v>
      </c>
      <c r="BA38" s="5">
        <f t="shared" si="44"/>
        <v>437750</v>
      </c>
      <c r="BB38" s="5">
        <f t="shared" si="44"/>
        <v>437750</v>
      </c>
      <c r="BC38" s="5">
        <f t="shared" si="44"/>
        <v>450882.5</v>
      </c>
      <c r="BD38" s="5">
        <f t="shared" si="44"/>
        <v>450882.5</v>
      </c>
      <c r="BE38" s="5">
        <f t="shared" si="44"/>
        <v>450882.5</v>
      </c>
      <c r="BF38" s="5">
        <f t="shared" si="44"/>
        <v>450882.5</v>
      </c>
      <c r="BG38" s="5">
        <f t="shared" si="44"/>
        <v>450882.5</v>
      </c>
      <c r="BH38" s="5">
        <f t="shared" si="44"/>
        <v>450882.5</v>
      </c>
      <c r="BI38" s="5">
        <f t="shared" si="44"/>
        <v>450882.5</v>
      </c>
      <c r="BJ38" s="5">
        <f t="shared" si="44"/>
        <v>450882.5</v>
      </c>
      <c r="BK38" s="5">
        <f t="shared" si="44"/>
        <v>450882.5</v>
      </c>
      <c r="BL38" s="5">
        <f t="shared" si="44"/>
        <v>450882.5</v>
      </c>
      <c r="BM38" s="5">
        <f t="shared" si="44"/>
        <v>450882.5</v>
      </c>
      <c r="BN38" s="5">
        <f t="shared" si="44"/>
        <v>450882.5</v>
      </c>
      <c r="BO38" s="5">
        <f t="shared" si="44"/>
        <v>464408.97499999998</v>
      </c>
      <c r="BP38" s="5">
        <f t="shared" si="44"/>
        <v>464408.97499999998</v>
      </c>
      <c r="BQ38" s="5">
        <f t="shared" si="44"/>
        <v>464408.97499999998</v>
      </c>
      <c r="BR38" s="5">
        <f t="shared" si="44"/>
        <v>464408.97499999998</v>
      </c>
      <c r="BS38" s="5">
        <f t="shared" ref="BS38:CR38" si="45">(BS$7&gt;=$C38)*($D38/12)*(1+$E38)^(BS34-1)</f>
        <v>464408.97499999998</v>
      </c>
      <c r="BT38" s="5">
        <f t="shared" si="45"/>
        <v>464408.97499999998</v>
      </c>
      <c r="BU38" s="5">
        <f t="shared" si="45"/>
        <v>464408.97499999998</v>
      </c>
      <c r="BV38" s="5">
        <f t="shared" si="45"/>
        <v>464408.97499999998</v>
      </c>
      <c r="BW38" s="5">
        <f t="shared" si="45"/>
        <v>464408.97499999998</v>
      </c>
      <c r="BX38" s="5">
        <f t="shared" si="45"/>
        <v>464408.97499999998</v>
      </c>
      <c r="BY38" s="5">
        <f t="shared" si="45"/>
        <v>464408.97499999998</v>
      </c>
      <c r="BZ38" s="5">
        <f t="shared" si="45"/>
        <v>464408.97499999998</v>
      </c>
      <c r="CA38" s="5">
        <f t="shared" si="45"/>
        <v>478341.24424999999</v>
      </c>
      <c r="CB38" s="5">
        <f t="shared" si="45"/>
        <v>478341.24424999999</v>
      </c>
      <c r="CC38" s="5">
        <f t="shared" si="45"/>
        <v>478341.24424999999</v>
      </c>
      <c r="CD38" s="5">
        <f t="shared" si="45"/>
        <v>478341.24424999999</v>
      </c>
      <c r="CE38" s="5">
        <f t="shared" si="45"/>
        <v>478341.24424999999</v>
      </c>
      <c r="CF38" s="5">
        <f t="shared" si="45"/>
        <v>478341.24424999999</v>
      </c>
      <c r="CG38" s="5">
        <f t="shared" si="45"/>
        <v>478341.24424999999</v>
      </c>
      <c r="CH38" s="5">
        <f t="shared" si="45"/>
        <v>478341.24424999999</v>
      </c>
      <c r="CI38" s="5">
        <f t="shared" si="45"/>
        <v>478341.24424999999</v>
      </c>
      <c r="CJ38" s="5">
        <f t="shared" si="45"/>
        <v>478341.24424999999</v>
      </c>
      <c r="CK38" s="5">
        <f t="shared" si="45"/>
        <v>478341.24424999999</v>
      </c>
      <c r="CL38" s="5">
        <f t="shared" si="45"/>
        <v>478341.24424999999</v>
      </c>
      <c r="CM38" s="5">
        <f t="shared" si="45"/>
        <v>492691.48157749994</v>
      </c>
      <c r="CN38" s="5">
        <f t="shared" si="45"/>
        <v>492691.48157749994</v>
      </c>
      <c r="CO38" s="5">
        <f t="shared" si="45"/>
        <v>492691.48157749994</v>
      </c>
      <c r="CP38" s="5">
        <f t="shared" si="45"/>
        <v>492691.48157749994</v>
      </c>
      <c r="CQ38" s="5">
        <f t="shared" si="45"/>
        <v>492691.48157749994</v>
      </c>
      <c r="CR38" s="5">
        <f t="shared" si="45"/>
        <v>492691.48157749994</v>
      </c>
    </row>
    <row r="39" spans="2:96" customFormat="1" x14ac:dyDescent="0.25">
      <c r="B39" s="20" t="s">
        <v>18</v>
      </c>
      <c r="C39" s="6">
        <v>30</v>
      </c>
      <c r="D39" s="16">
        <f>4.25*F39*12</f>
        <v>5100000</v>
      </c>
      <c r="E39" s="15">
        <v>0.03</v>
      </c>
      <c r="F39" s="9">
        <f>NRA/2</f>
        <v>100000</v>
      </c>
      <c r="G39" s="23">
        <f t="shared" ref="G39:AL39" si="46">(G$7&gt;=$C39)*($D39/12)*(1+$E39)^(G35-1)</f>
        <v>0</v>
      </c>
      <c r="H39" s="23">
        <f t="shared" si="46"/>
        <v>0</v>
      </c>
      <c r="I39" s="23">
        <f t="shared" si="46"/>
        <v>0</v>
      </c>
      <c r="J39" s="23">
        <f t="shared" si="46"/>
        <v>0</v>
      </c>
      <c r="K39" s="23">
        <f t="shared" si="46"/>
        <v>0</v>
      </c>
      <c r="L39" s="23">
        <f t="shared" si="46"/>
        <v>0</v>
      </c>
      <c r="M39" s="23">
        <f t="shared" si="46"/>
        <v>0</v>
      </c>
      <c r="N39" s="23">
        <f t="shared" si="46"/>
        <v>0</v>
      </c>
      <c r="O39" s="23">
        <f t="shared" si="46"/>
        <v>0</v>
      </c>
      <c r="P39" s="23">
        <f t="shared" si="46"/>
        <v>0</v>
      </c>
      <c r="Q39" s="23">
        <f t="shared" si="46"/>
        <v>0</v>
      </c>
      <c r="R39" s="23">
        <f t="shared" si="46"/>
        <v>0</v>
      </c>
      <c r="S39" s="23">
        <f t="shared" si="46"/>
        <v>0</v>
      </c>
      <c r="T39" s="23">
        <f t="shared" si="46"/>
        <v>0</v>
      </c>
      <c r="U39" s="23">
        <f t="shared" si="46"/>
        <v>0</v>
      </c>
      <c r="V39" s="23">
        <f t="shared" si="46"/>
        <v>0</v>
      </c>
      <c r="W39" s="23">
        <f t="shared" si="46"/>
        <v>0</v>
      </c>
      <c r="X39" s="23">
        <f t="shared" si="46"/>
        <v>0</v>
      </c>
      <c r="Y39" s="23">
        <f t="shared" si="46"/>
        <v>0</v>
      </c>
      <c r="Z39" s="23">
        <f t="shared" si="46"/>
        <v>0</v>
      </c>
      <c r="AA39" s="23">
        <f t="shared" si="46"/>
        <v>0</v>
      </c>
      <c r="AB39" s="23">
        <f t="shared" si="46"/>
        <v>0</v>
      </c>
      <c r="AC39" s="23">
        <f t="shared" si="46"/>
        <v>0</v>
      </c>
      <c r="AD39" s="23">
        <f t="shared" si="46"/>
        <v>0</v>
      </c>
      <c r="AE39" s="23">
        <f t="shared" si="46"/>
        <v>0</v>
      </c>
      <c r="AF39" s="23">
        <f t="shared" si="46"/>
        <v>0</v>
      </c>
      <c r="AG39" s="23">
        <f t="shared" si="46"/>
        <v>0</v>
      </c>
      <c r="AH39" s="23">
        <f t="shared" si="46"/>
        <v>0</v>
      </c>
      <c r="AI39" s="23">
        <f t="shared" si="46"/>
        <v>0</v>
      </c>
      <c r="AJ39" s="23">
        <f t="shared" si="46"/>
        <v>425000</v>
      </c>
      <c r="AK39" s="23">
        <f t="shared" si="46"/>
        <v>425000</v>
      </c>
      <c r="AL39" s="23">
        <f t="shared" si="46"/>
        <v>425000</v>
      </c>
      <c r="AM39" s="23">
        <f t="shared" ref="AM39:BR39" si="47">(AM$7&gt;=$C39)*($D39/12)*(1+$E39)^(AM35-1)</f>
        <v>425000</v>
      </c>
      <c r="AN39" s="23">
        <f t="shared" si="47"/>
        <v>425000</v>
      </c>
      <c r="AO39" s="23">
        <f t="shared" si="47"/>
        <v>425000</v>
      </c>
      <c r="AP39" s="23">
        <f t="shared" si="47"/>
        <v>425000</v>
      </c>
      <c r="AQ39" s="23">
        <f t="shared" si="47"/>
        <v>425000</v>
      </c>
      <c r="AR39" s="23">
        <f t="shared" si="47"/>
        <v>425000</v>
      </c>
      <c r="AS39" s="23">
        <f t="shared" si="47"/>
        <v>425000</v>
      </c>
      <c r="AT39" s="23">
        <f t="shared" si="47"/>
        <v>425000</v>
      </c>
      <c r="AU39" s="23">
        <f t="shared" si="47"/>
        <v>425000</v>
      </c>
      <c r="AV39" s="23">
        <f t="shared" si="47"/>
        <v>437750</v>
      </c>
      <c r="AW39" s="23">
        <f t="shared" si="47"/>
        <v>437750</v>
      </c>
      <c r="AX39" s="23">
        <f t="shared" si="47"/>
        <v>437750</v>
      </c>
      <c r="AY39" s="23">
        <f t="shared" si="47"/>
        <v>437750</v>
      </c>
      <c r="AZ39" s="23">
        <f t="shared" si="47"/>
        <v>437750</v>
      </c>
      <c r="BA39" s="23">
        <f t="shared" si="47"/>
        <v>437750</v>
      </c>
      <c r="BB39" s="23">
        <f t="shared" si="47"/>
        <v>437750</v>
      </c>
      <c r="BC39" s="23">
        <f t="shared" si="47"/>
        <v>437750</v>
      </c>
      <c r="BD39" s="23">
        <f t="shared" si="47"/>
        <v>437750</v>
      </c>
      <c r="BE39" s="23">
        <f t="shared" si="47"/>
        <v>437750</v>
      </c>
      <c r="BF39" s="23">
        <f t="shared" si="47"/>
        <v>437750</v>
      </c>
      <c r="BG39" s="23">
        <f t="shared" si="47"/>
        <v>437750</v>
      </c>
      <c r="BH39" s="23">
        <f t="shared" si="47"/>
        <v>450882.5</v>
      </c>
      <c r="BI39" s="23">
        <f t="shared" si="47"/>
        <v>450882.5</v>
      </c>
      <c r="BJ39" s="23">
        <f t="shared" si="47"/>
        <v>450882.5</v>
      </c>
      <c r="BK39" s="23">
        <f t="shared" si="47"/>
        <v>450882.5</v>
      </c>
      <c r="BL39" s="23">
        <f t="shared" si="47"/>
        <v>450882.5</v>
      </c>
      <c r="BM39" s="23">
        <f t="shared" si="47"/>
        <v>450882.5</v>
      </c>
      <c r="BN39" s="23">
        <f t="shared" si="47"/>
        <v>450882.5</v>
      </c>
      <c r="BO39" s="23">
        <f t="shared" si="47"/>
        <v>450882.5</v>
      </c>
      <c r="BP39" s="23">
        <f t="shared" si="47"/>
        <v>450882.5</v>
      </c>
      <c r="BQ39" s="23">
        <f t="shared" si="47"/>
        <v>450882.5</v>
      </c>
      <c r="BR39" s="23">
        <f t="shared" si="47"/>
        <v>450882.5</v>
      </c>
      <c r="BS39" s="23">
        <f t="shared" ref="BS39:CR39" si="48">(BS$7&gt;=$C39)*($D39/12)*(1+$E39)^(BS35-1)</f>
        <v>450882.5</v>
      </c>
      <c r="BT39" s="23">
        <f t="shared" si="48"/>
        <v>464408.97499999998</v>
      </c>
      <c r="BU39" s="23">
        <f t="shared" si="48"/>
        <v>464408.97499999998</v>
      </c>
      <c r="BV39" s="23">
        <f t="shared" si="48"/>
        <v>464408.97499999998</v>
      </c>
      <c r="BW39" s="23">
        <f t="shared" si="48"/>
        <v>464408.97499999998</v>
      </c>
      <c r="BX39" s="23">
        <f t="shared" si="48"/>
        <v>464408.97499999998</v>
      </c>
      <c r="BY39" s="23">
        <f t="shared" si="48"/>
        <v>464408.97499999998</v>
      </c>
      <c r="BZ39" s="23">
        <f t="shared" si="48"/>
        <v>464408.97499999998</v>
      </c>
      <c r="CA39" s="23">
        <f t="shared" si="48"/>
        <v>464408.97499999998</v>
      </c>
      <c r="CB39" s="23">
        <f t="shared" si="48"/>
        <v>464408.97499999998</v>
      </c>
      <c r="CC39" s="23">
        <f t="shared" si="48"/>
        <v>464408.97499999998</v>
      </c>
      <c r="CD39" s="23">
        <f t="shared" si="48"/>
        <v>464408.97499999998</v>
      </c>
      <c r="CE39" s="23">
        <f t="shared" si="48"/>
        <v>464408.97499999998</v>
      </c>
      <c r="CF39" s="23">
        <f t="shared" si="48"/>
        <v>478341.24424999999</v>
      </c>
      <c r="CG39" s="23">
        <f t="shared" si="48"/>
        <v>478341.24424999999</v>
      </c>
      <c r="CH39" s="23">
        <f t="shared" si="48"/>
        <v>478341.24424999999</v>
      </c>
      <c r="CI39" s="23">
        <f t="shared" si="48"/>
        <v>478341.24424999999</v>
      </c>
      <c r="CJ39" s="23">
        <f t="shared" si="48"/>
        <v>478341.24424999999</v>
      </c>
      <c r="CK39" s="23">
        <f t="shared" si="48"/>
        <v>478341.24424999999</v>
      </c>
      <c r="CL39" s="23">
        <f t="shared" si="48"/>
        <v>478341.24424999999</v>
      </c>
      <c r="CM39" s="23">
        <f t="shared" si="48"/>
        <v>478341.24424999999</v>
      </c>
      <c r="CN39" s="23">
        <f t="shared" si="48"/>
        <v>478341.24424999999</v>
      </c>
      <c r="CO39" s="23">
        <f t="shared" si="48"/>
        <v>478341.24424999999</v>
      </c>
      <c r="CP39" s="23">
        <f t="shared" si="48"/>
        <v>478341.24424999999</v>
      </c>
      <c r="CQ39" s="23">
        <f t="shared" si="48"/>
        <v>478341.24424999999</v>
      </c>
      <c r="CR39" s="23">
        <f t="shared" si="48"/>
        <v>492691.48157749994</v>
      </c>
    </row>
    <row r="40" spans="2:96" customFormat="1" x14ac:dyDescent="0.25">
      <c r="B40" s="20" t="s">
        <v>35</v>
      </c>
      <c r="C40" s="24">
        <v>25</v>
      </c>
      <c r="D40" s="25">
        <v>27</v>
      </c>
      <c r="E40" s="15"/>
      <c r="F40" s="9"/>
      <c r="G40" s="23">
        <f>AND(G$7&gt;=$C40,G$7&lt;=$D40)*-(G38)</f>
        <v>0</v>
      </c>
      <c r="H40" s="23">
        <f t="shared" ref="H40:BS40" si="49">AND(H$7&gt;=$C40,H$7&lt;=$D40)*-(H38)</f>
        <v>0</v>
      </c>
      <c r="I40" s="23">
        <f t="shared" si="49"/>
        <v>0</v>
      </c>
      <c r="J40" s="23">
        <f t="shared" si="49"/>
        <v>0</v>
      </c>
      <c r="K40" s="23">
        <f t="shared" si="49"/>
        <v>0</v>
      </c>
      <c r="L40" s="23">
        <f t="shared" si="49"/>
        <v>0</v>
      </c>
      <c r="M40" s="23">
        <f t="shared" si="49"/>
        <v>0</v>
      </c>
      <c r="N40" s="23">
        <f t="shared" si="49"/>
        <v>0</v>
      </c>
      <c r="O40" s="23">
        <f t="shared" si="49"/>
        <v>0</v>
      </c>
      <c r="P40" s="23">
        <f t="shared" si="49"/>
        <v>0</v>
      </c>
      <c r="Q40" s="23">
        <f t="shared" si="49"/>
        <v>0</v>
      </c>
      <c r="R40" s="23">
        <f t="shared" si="49"/>
        <v>0</v>
      </c>
      <c r="S40" s="23">
        <f t="shared" si="49"/>
        <v>0</v>
      </c>
      <c r="T40" s="23">
        <f t="shared" si="49"/>
        <v>0</v>
      </c>
      <c r="U40" s="23">
        <f t="shared" si="49"/>
        <v>0</v>
      </c>
      <c r="V40" s="23">
        <f t="shared" si="49"/>
        <v>0</v>
      </c>
      <c r="W40" s="23">
        <f t="shared" si="49"/>
        <v>0</v>
      </c>
      <c r="X40" s="23">
        <f t="shared" si="49"/>
        <v>0</v>
      </c>
      <c r="Y40" s="23">
        <f t="shared" si="49"/>
        <v>0</v>
      </c>
      <c r="Z40" s="23">
        <f t="shared" si="49"/>
        <v>0</v>
      </c>
      <c r="AA40" s="23">
        <f t="shared" si="49"/>
        <v>0</v>
      </c>
      <c r="AB40" s="23">
        <f t="shared" si="49"/>
        <v>0</v>
      </c>
      <c r="AC40" s="23">
        <f t="shared" si="49"/>
        <v>0</v>
      </c>
      <c r="AD40" s="23">
        <f t="shared" si="49"/>
        <v>0</v>
      </c>
      <c r="AE40" s="23">
        <f t="shared" si="49"/>
        <v>-425000</v>
      </c>
      <c r="AF40" s="23">
        <f t="shared" si="49"/>
        <v>-425000</v>
      </c>
      <c r="AG40" s="23">
        <f t="shared" si="49"/>
        <v>-425000</v>
      </c>
      <c r="AH40" s="23">
        <f t="shared" si="49"/>
        <v>0</v>
      </c>
      <c r="AI40" s="23">
        <f t="shared" si="49"/>
        <v>0</v>
      </c>
      <c r="AJ40" s="23">
        <f t="shared" si="49"/>
        <v>0</v>
      </c>
      <c r="AK40" s="23">
        <f t="shared" si="49"/>
        <v>0</v>
      </c>
      <c r="AL40" s="23">
        <f t="shared" si="49"/>
        <v>0</v>
      </c>
      <c r="AM40" s="23">
        <f t="shared" si="49"/>
        <v>0</v>
      </c>
      <c r="AN40" s="23">
        <f t="shared" si="49"/>
        <v>0</v>
      </c>
      <c r="AO40" s="23">
        <f t="shared" si="49"/>
        <v>0</v>
      </c>
      <c r="AP40" s="23">
        <f t="shared" si="49"/>
        <v>0</v>
      </c>
      <c r="AQ40" s="23">
        <f t="shared" si="49"/>
        <v>0</v>
      </c>
      <c r="AR40" s="23">
        <f t="shared" si="49"/>
        <v>0</v>
      </c>
      <c r="AS40" s="23">
        <f t="shared" si="49"/>
        <v>0</v>
      </c>
      <c r="AT40" s="23">
        <f t="shared" si="49"/>
        <v>0</v>
      </c>
      <c r="AU40" s="23">
        <f t="shared" si="49"/>
        <v>0</v>
      </c>
      <c r="AV40" s="23">
        <f t="shared" si="49"/>
        <v>0</v>
      </c>
      <c r="AW40" s="23">
        <f t="shared" si="49"/>
        <v>0</v>
      </c>
      <c r="AX40" s="23">
        <f t="shared" si="49"/>
        <v>0</v>
      </c>
      <c r="AY40" s="23">
        <f t="shared" si="49"/>
        <v>0</v>
      </c>
      <c r="AZ40" s="23">
        <f t="shared" si="49"/>
        <v>0</v>
      </c>
      <c r="BA40" s="23">
        <f t="shared" si="49"/>
        <v>0</v>
      </c>
      <c r="BB40" s="23">
        <f t="shared" si="49"/>
        <v>0</v>
      </c>
      <c r="BC40" s="23">
        <f t="shared" si="49"/>
        <v>0</v>
      </c>
      <c r="BD40" s="23">
        <f t="shared" si="49"/>
        <v>0</v>
      </c>
      <c r="BE40" s="23">
        <f t="shared" si="49"/>
        <v>0</v>
      </c>
      <c r="BF40" s="23">
        <f t="shared" si="49"/>
        <v>0</v>
      </c>
      <c r="BG40" s="23">
        <f t="shared" si="49"/>
        <v>0</v>
      </c>
      <c r="BH40" s="23">
        <f t="shared" si="49"/>
        <v>0</v>
      </c>
      <c r="BI40" s="23">
        <f t="shared" si="49"/>
        <v>0</v>
      </c>
      <c r="BJ40" s="23">
        <f t="shared" si="49"/>
        <v>0</v>
      </c>
      <c r="BK40" s="23">
        <f t="shared" si="49"/>
        <v>0</v>
      </c>
      <c r="BL40" s="23">
        <f t="shared" si="49"/>
        <v>0</v>
      </c>
      <c r="BM40" s="23">
        <f t="shared" si="49"/>
        <v>0</v>
      </c>
      <c r="BN40" s="23">
        <f t="shared" si="49"/>
        <v>0</v>
      </c>
      <c r="BO40" s="23">
        <f t="shared" si="49"/>
        <v>0</v>
      </c>
      <c r="BP40" s="23">
        <f t="shared" si="49"/>
        <v>0</v>
      </c>
      <c r="BQ40" s="23">
        <f t="shared" si="49"/>
        <v>0</v>
      </c>
      <c r="BR40" s="23">
        <f t="shared" si="49"/>
        <v>0</v>
      </c>
      <c r="BS40" s="23">
        <f t="shared" si="49"/>
        <v>0</v>
      </c>
      <c r="BT40" s="23">
        <f t="shared" ref="BT40:CR40" si="50">AND(BT$7&gt;=$C40,BT$7&lt;=$D40)*-(BT38)</f>
        <v>0</v>
      </c>
      <c r="BU40" s="23">
        <f t="shared" si="50"/>
        <v>0</v>
      </c>
      <c r="BV40" s="23">
        <f t="shared" si="50"/>
        <v>0</v>
      </c>
      <c r="BW40" s="23">
        <f t="shared" si="50"/>
        <v>0</v>
      </c>
      <c r="BX40" s="23">
        <f t="shared" si="50"/>
        <v>0</v>
      </c>
      <c r="BY40" s="23">
        <f t="shared" si="50"/>
        <v>0</v>
      </c>
      <c r="BZ40" s="23">
        <f t="shared" si="50"/>
        <v>0</v>
      </c>
      <c r="CA40" s="23">
        <f t="shared" si="50"/>
        <v>0</v>
      </c>
      <c r="CB40" s="23">
        <f t="shared" si="50"/>
        <v>0</v>
      </c>
      <c r="CC40" s="23">
        <f t="shared" si="50"/>
        <v>0</v>
      </c>
      <c r="CD40" s="23">
        <f t="shared" si="50"/>
        <v>0</v>
      </c>
      <c r="CE40" s="23">
        <f t="shared" si="50"/>
        <v>0</v>
      </c>
      <c r="CF40" s="23">
        <f t="shared" si="50"/>
        <v>0</v>
      </c>
      <c r="CG40" s="23">
        <f t="shared" si="50"/>
        <v>0</v>
      </c>
      <c r="CH40" s="23">
        <f t="shared" si="50"/>
        <v>0</v>
      </c>
      <c r="CI40" s="23">
        <f t="shared" si="50"/>
        <v>0</v>
      </c>
      <c r="CJ40" s="23">
        <f t="shared" si="50"/>
        <v>0</v>
      </c>
      <c r="CK40" s="23">
        <f t="shared" si="50"/>
        <v>0</v>
      </c>
      <c r="CL40" s="23">
        <f t="shared" si="50"/>
        <v>0</v>
      </c>
      <c r="CM40" s="23">
        <f t="shared" si="50"/>
        <v>0</v>
      </c>
      <c r="CN40" s="23">
        <f t="shared" si="50"/>
        <v>0</v>
      </c>
      <c r="CO40" s="23">
        <f t="shared" si="50"/>
        <v>0</v>
      </c>
      <c r="CP40" s="23">
        <f t="shared" si="50"/>
        <v>0</v>
      </c>
      <c r="CQ40" s="23">
        <f t="shared" si="50"/>
        <v>0</v>
      </c>
      <c r="CR40" s="23">
        <f t="shared" si="50"/>
        <v>0</v>
      </c>
    </row>
    <row r="41" spans="2:96" customFormat="1" x14ac:dyDescent="0.25">
      <c r="B41" s="20" t="s">
        <v>35</v>
      </c>
      <c r="C41" s="24">
        <v>30</v>
      </c>
      <c r="D41" s="25">
        <v>32</v>
      </c>
      <c r="E41" s="15"/>
      <c r="F41" s="9"/>
      <c r="G41" s="11">
        <f>AND(G$7&gt;=$C41,G$7&lt;=$D41)*-(G39)</f>
        <v>0</v>
      </c>
      <c r="H41" s="11">
        <f t="shared" ref="H41:BS41" si="51">AND(H$7&gt;=$C41,H$7&lt;=$D41)*-(H39)</f>
        <v>0</v>
      </c>
      <c r="I41" s="11">
        <f t="shared" si="51"/>
        <v>0</v>
      </c>
      <c r="J41" s="11">
        <f t="shared" si="51"/>
        <v>0</v>
      </c>
      <c r="K41" s="11">
        <f t="shared" si="51"/>
        <v>0</v>
      </c>
      <c r="L41" s="11">
        <f t="shared" si="51"/>
        <v>0</v>
      </c>
      <c r="M41" s="11">
        <f t="shared" si="51"/>
        <v>0</v>
      </c>
      <c r="N41" s="11">
        <f t="shared" si="51"/>
        <v>0</v>
      </c>
      <c r="O41" s="11">
        <f t="shared" si="51"/>
        <v>0</v>
      </c>
      <c r="P41" s="11">
        <f t="shared" si="51"/>
        <v>0</v>
      </c>
      <c r="Q41" s="11">
        <f t="shared" si="51"/>
        <v>0</v>
      </c>
      <c r="R41" s="11">
        <f t="shared" si="51"/>
        <v>0</v>
      </c>
      <c r="S41" s="11">
        <f t="shared" si="51"/>
        <v>0</v>
      </c>
      <c r="T41" s="11">
        <f t="shared" si="51"/>
        <v>0</v>
      </c>
      <c r="U41" s="11">
        <f t="shared" si="51"/>
        <v>0</v>
      </c>
      <c r="V41" s="11">
        <f t="shared" si="51"/>
        <v>0</v>
      </c>
      <c r="W41" s="11">
        <f t="shared" si="51"/>
        <v>0</v>
      </c>
      <c r="X41" s="11">
        <f t="shared" si="51"/>
        <v>0</v>
      </c>
      <c r="Y41" s="11">
        <f t="shared" si="51"/>
        <v>0</v>
      </c>
      <c r="Z41" s="11">
        <f t="shared" si="51"/>
        <v>0</v>
      </c>
      <c r="AA41" s="11">
        <f t="shared" si="51"/>
        <v>0</v>
      </c>
      <c r="AB41" s="11">
        <f t="shared" si="51"/>
        <v>0</v>
      </c>
      <c r="AC41" s="11">
        <f t="shared" si="51"/>
        <v>0</v>
      </c>
      <c r="AD41" s="11">
        <f t="shared" si="51"/>
        <v>0</v>
      </c>
      <c r="AE41" s="11">
        <f t="shared" si="51"/>
        <v>0</v>
      </c>
      <c r="AF41" s="11">
        <f t="shared" si="51"/>
        <v>0</v>
      </c>
      <c r="AG41" s="11">
        <f t="shared" si="51"/>
        <v>0</v>
      </c>
      <c r="AH41" s="11">
        <f t="shared" si="51"/>
        <v>0</v>
      </c>
      <c r="AI41" s="11">
        <f t="shared" si="51"/>
        <v>0</v>
      </c>
      <c r="AJ41" s="11">
        <f t="shared" si="51"/>
        <v>-425000</v>
      </c>
      <c r="AK41" s="11">
        <f t="shared" si="51"/>
        <v>-425000</v>
      </c>
      <c r="AL41" s="11">
        <f t="shared" si="51"/>
        <v>-425000</v>
      </c>
      <c r="AM41" s="11">
        <f t="shared" si="51"/>
        <v>0</v>
      </c>
      <c r="AN41" s="11">
        <f t="shared" si="51"/>
        <v>0</v>
      </c>
      <c r="AO41" s="11">
        <f t="shared" si="51"/>
        <v>0</v>
      </c>
      <c r="AP41" s="11">
        <f t="shared" si="51"/>
        <v>0</v>
      </c>
      <c r="AQ41" s="11">
        <f t="shared" si="51"/>
        <v>0</v>
      </c>
      <c r="AR41" s="11">
        <f t="shared" si="51"/>
        <v>0</v>
      </c>
      <c r="AS41" s="11">
        <f t="shared" si="51"/>
        <v>0</v>
      </c>
      <c r="AT41" s="11">
        <f t="shared" si="51"/>
        <v>0</v>
      </c>
      <c r="AU41" s="11">
        <f t="shared" si="51"/>
        <v>0</v>
      </c>
      <c r="AV41" s="11">
        <f t="shared" si="51"/>
        <v>0</v>
      </c>
      <c r="AW41" s="11">
        <f t="shared" si="51"/>
        <v>0</v>
      </c>
      <c r="AX41" s="11">
        <f t="shared" si="51"/>
        <v>0</v>
      </c>
      <c r="AY41" s="11">
        <f t="shared" si="51"/>
        <v>0</v>
      </c>
      <c r="AZ41" s="11">
        <f t="shared" si="51"/>
        <v>0</v>
      </c>
      <c r="BA41" s="11">
        <f t="shared" si="51"/>
        <v>0</v>
      </c>
      <c r="BB41" s="11">
        <f t="shared" si="51"/>
        <v>0</v>
      </c>
      <c r="BC41" s="11">
        <f t="shared" si="51"/>
        <v>0</v>
      </c>
      <c r="BD41" s="11">
        <f t="shared" si="51"/>
        <v>0</v>
      </c>
      <c r="BE41" s="11">
        <f t="shared" si="51"/>
        <v>0</v>
      </c>
      <c r="BF41" s="11">
        <f t="shared" si="51"/>
        <v>0</v>
      </c>
      <c r="BG41" s="11">
        <f t="shared" si="51"/>
        <v>0</v>
      </c>
      <c r="BH41" s="11">
        <f t="shared" si="51"/>
        <v>0</v>
      </c>
      <c r="BI41" s="11">
        <f t="shared" si="51"/>
        <v>0</v>
      </c>
      <c r="BJ41" s="11">
        <f t="shared" si="51"/>
        <v>0</v>
      </c>
      <c r="BK41" s="11">
        <f t="shared" si="51"/>
        <v>0</v>
      </c>
      <c r="BL41" s="11">
        <f t="shared" si="51"/>
        <v>0</v>
      </c>
      <c r="BM41" s="11">
        <f t="shared" si="51"/>
        <v>0</v>
      </c>
      <c r="BN41" s="11">
        <f t="shared" si="51"/>
        <v>0</v>
      </c>
      <c r="BO41" s="11">
        <f t="shared" si="51"/>
        <v>0</v>
      </c>
      <c r="BP41" s="11">
        <f t="shared" si="51"/>
        <v>0</v>
      </c>
      <c r="BQ41" s="11">
        <f t="shared" si="51"/>
        <v>0</v>
      </c>
      <c r="BR41" s="11">
        <f t="shared" si="51"/>
        <v>0</v>
      </c>
      <c r="BS41" s="11">
        <f t="shared" si="51"/>
        <v>0</v>
      </c>
      <c r="BT41" s="11">
        <f t="shared" ref="BT41:CR41" si="52">AND(BT$7&gt;=$C41,BT$7&lt;=$D41)*-(BT39)</f>
        <v>0</v>
      </c>
      <c r="BU41" s="11">
        <f t="shared" si="52"/>
        <v>0</v>
      </c>
      <c r="BV41" s="11">
        <f t="shared" si="52"/>
        <v>0</v>
      </c>
      <c r="BW41" s="11">
        <f t="shared" si="52"/>
        <v>0</v>
      </c>
      <c r="BX41" s="11">
        <f t="shared" si="52"/>
        <v>0</v>
      </c>
      <c r="BY41" s="11">
        <f t="shared" si="52"/>
        <v>0</v>
      </c>
      <c r="BZ41" s="11">
        <f t="shared" si="52"/>
        <v>0</v>
      </c>
      <c r="CA41" s="11">
        <f t="shared" si="52"/>
        <v>0</v>
      </c>
      <c r="CB41" s="11">
        <f t="shared" si="52"/>
        <v>0</v>
      </c>
      <c r="CC41" s="11">
        <f t="shared" si="52"/>
        <v>0</v>
      </c>
      <c r="CD41" s="11">
        <f t="shared" si="52"/>
        <v>0</v>
      </c>
      <c r="CE41" s="11">
        <f t="shared" si="52"/>
        <v>0</v>
      </c>
      <c r="CF41" s="11">
        <f t="shared" si="52"/>
        <v>0</v>
      </c>
      <c r="CG41" s="11">
        <f t="shared" si="52"/>
        <v>0</v>
      </c>
      <c r="CH41" s="11">
        <f t="shared" si="52"/>
        <v>0</v>
      </c>
      <c r="CI41" s="11">
        <f t="shared" si="52"/>
        <v>0</v>
      </c>
      <c r="CJ41" s="11">
        <f t="shared" si="52"/>
        <v>0</v>
      </c>
      <c r="CK41" s="11">
        <f t="shared" si="52"/>
        <v>0</v>
      </c>
      <c r="CL41" s="11">
        <f t="shared" si="52"/>
        <v>0</v>
      </c>
      <c r="CM41" s="11">
        <f t="shared" si="52"/>
        <v>0</v>
      </c>
      <c r="CN41" s="11">
        <f t="shared" si="52"/>
        <v>0</v>
      </c>
      <c r="CO41" s="11">
        <f t="shared" si="52"/>
        <v>0</v>
      </c>
      <c r="CP41" s="11">
        <f t="shared" si="52"/>
        <v>0</v>
      </c>
      <c r="CQ41" s="11">
        <f t="shared" si="52"/>
        <v>0</v>
      </c>
      <c r="CR41" s="11">
        <f t="shared" si="52"/>
        <v>0</v>
      </c>
    </row>
    <row r="42" spans="2:96" customFormat="1" x14ac:dyDescent="0.25">
      <c r="B42" t="s">
        <v>33</v>
      </c>
      <c r="C42" s="3">
        <f>MIN(C38:C39)</f>
        <v>25</v>
      </c>
      <c r="D42" s="17">
        <f>SUM(D38:D39)</f>
        <v>10200000</v>
      </c>
      <c r="E42" s="18">
        <f>E39</f>
        <v>0.03</v>
      </c>
      <c r="F42" s="8">
        <f>SUM(F38:F39)</f>
        <v>200000</v>
      </c>
      <c r="G42" s="5">
        <f>SUM(G38:G41)</f>
        <v>0</v>
      </c>
      <c r="H42" s="5">
        <f t="shared" ref="H42:BS42" si="53">SUM(H38:H41)</f>
        <v>0</v>
      </c>
      <c r="I42" s="5">
        <f t="shared" si="53"/>
        <v>0</v>
      </c>
      <c r="J42" s="5">
        <f t="shared" si="53"/>
        <v>0</v>
      </c>
      <c r="K42" s="5">
        <f t="shared" si="53"/>
        <v>0</v>
      </c>
      <c r="L42" s="5">
        <f t="shared" si="53"/>
        <v>0</v>
      </c>
      <c r="M42" s="5">
        <f t="shared" si="53"/>
        <v>0</v>
      </c>
      <c r="N42" s="5">
        <f t="shared" si="53"/>
        <v>0</v>
      </c>
      <c r="O42" s="5">
        <f t="shared" si="53"/>
        <v>0</v>
      </c>
      <c r="P42" s="5">
        <f t="shared" si="53"/>
        <v>0</v>
      </c>
      <c r="Q42" s="5">
        <f t="shared" si="53"/>
        <v>0</v>
      </c>
      <c r="R42" s="5">
        <f t="shared" si="53"/>
        <v>0</v>
      </c>
      <c r="S42" s="5">
        <f t="shared" si="53"/>
        <v>0</v>
      </c>
      <c r="T42" s="5">
        <f t="shared" si="53"/>
        <v>0</v>
      </c>
      <c r="U42" s="5">
        <f t="shared" si="53"/>
        <v>0</v>
      </c>
      <c r="V42" s="5">
        <f t="shared" si="53"/>
        <v>0</v>
      </c>
      <c r="W42" s="5">
        <f t="shared" si="53"/>
        <v>0</v>
      </c>
      <c r="X42" s="5">
        <f t="shared" si="53"/>
        <v>0</v>
      </c>
      <c r="Y42" s="5">
        <f t="shared" si="53"/>
        <v>0</v>
      </c>
      <c r="Z42" s="5">
        <f t="shared" si="53"/>
        <v>0</v>
      </c>
      <c r="AA42" s="5">
        <f t="shared" si="53"/>
        <v>0</v>
      </c>
      <c r="AB42" s="5">
        <f t="shared" si="53"/>
        <v>0</v>
      </c>
      <c r="AC42" s="5">
        <f t="shared" si="53"/>
        <v>0</v>
      </c>
      <c r="AD42" s="5">
        <f t="shared" si="53"/>
        <v>0</v>
      </c>
      <c r="AE42" s="5">
        <f t="shared" si="53"/>
        <v>0</v>
      </c>
      <c r="AF42" s="5">
        <f t="shared" si="53"/>
        <v>0</v>
      </c>
      <c r="AG42" s="5">
        <f t="shared" si="53"/>
        <v>0</v>
      </c>
      <c r="AH42" s="5">
        <f t="shared" si="53"/>
        <v>425000</v>
      </c>
      <c r="AI42" s="5">
        <f t="shared" si="53"/>
        <v>425000</v>
      </c>
      <c r="AJ42" s="5">
        <f t="shared" si="53"/>
        <v>425000</v>
      </c>
      <c r="AK42" s="5">
        <f t="shared" si="53"/>
        <v>425000</v>
      </c>
      <c r="AL42" s="5">
        <f t="shared" si="53"/>
        <v>425000</v>
      </c>
      <c r="AM42" s="5">
        <f t="shared" si="53"/>
        <v>850000</v>
      </c>
      <c r="AN42" s="5">
        <f t="shared" si="53"/>
        <v>850000</v>
      </c>
      <c r="AO42" s="5">
        <f t="shared" si="53"/>
        <v>850000</v>
      </c>
      <c r="AP42" s="5">
        <f t="shared" si="53"/>
        <v>850000</v>
      </c>
      <c r="AQ42" s="5">
        <f t="shared" si="53"/>
        <v>862750</v>
      </c>
      <c r="AR42" s="5">
        <f t="shared" si="53"/>
        <v>862750</v>
      </c>
      <c r="AS42" s="5">
        <f t="shared" si="53"/>
        <v>862750</v>
      </c>
      <c r="AT42" s="5">
        <f t="shared" si="53"/>
        <v>862750</v>
      </c>
      <c r="AU42" s="5">
        <f t="shared" si="53"/>
        <v>862750</v>
      </c>
      <c r="AV42" s="5">
        <f t="shared" si="53"/>
        <v>875500</v>
      </c>
      <c r="AW42" s="5">
        <f t="shared" si="53"/>
        <v>875500</v>
      </c>
      <c r="AX42" s="5">
        <f t="shared" si="53"/>
        <v>875500</v>
      </c>
      <c r="AY42" s="5">
        <f t="shared" si="53"/>
        <v>875500</v>
      </c>
      <c r="AZ42" s="5">
        <f t="shared" si="53"/>
        <v>875500</v>
      </c>
      <c r="BA42" s="5">
        <f t="shared" si="53"/>
        <v>875500</v>
      </c>
      <c r="BB42" s="5">
        <f t="shared" si="53"/>
        <v>875500</v>
      </c>
      <c r="BC42" s="5">
        <f t="shared" si="53"/>
        <v>888632.5</v>
      </c>
      <c r="BD42" s="5">
        <f t="shared" si="53"/>
        <v>888632.5</v>
      </c>
      <c r="BE42" s="5">
        <f t="shared" si="53"/>
        <v>888632.5</v>
      </c>
      <c r="BF42" s="5">
        <f t="shared" si="53"/>
        <v>888632.5</v>
      </c>
      <c r="BG42" s="5">
        <f t="shared" si="53"/>
        <v>888632.5</v>
      </c>
      <c r="BH42" s="5">
        <f t="shared" si="53"/>
        <v>901765</v>
      </c>
      <c r="BI42" s="5">
        <f t="shared" si="53"/>
        <v>901765</v>
      </c>
      <c r="BJ42" s="5">
        <f t="shared" si="53"/>
        <v>901765</v>
      </c>
      <c r="BK42" s="5">
        <f t="shared" si="53"/>
        <v>901765</v>
      </c>
      <c r="BL42" s="5">
        <f t="shared" si="53"/>
        <v>901765</v>
      </c>
      <c r="BM42" s="5">
        <f t="shared" si="53"/>
        <v>901765</v>
      </c>
      <c r="BN42" s="5">
        <f t="shared" si="53"/>
        <v>901765</v>
      </c>
      <c r="BO42" s="5">
        <f t="shared" si="53"/>
        <v>915291.47499999998</v>
      </c>
      <c r="BP42" s="5">
        <f t="shared" si="53"/>
        <v>915291.47499999998</v>
      </c>
      <c r="BQ42" s="5">
        <f t="shared" si="53"/>
        <v>915291.47499999998</v>
      </c>
      <c r="BR42" s="5">
        <f t="shared" si="53"/>
        <v>915291.47499999998</v>
      </c>
      <c r="BS42" s="5">
        <f t="shared" si="53"/>
        <v>915291.47499999998</v>
      </c>
      <c r="BT42" s="5">
        <f t="shared" ref="BT42:CR42" si="54">SUM(BT38:BT41)</f>
        <v>928817.95</v>
      </c>
      <c r="BU42" s="5">
        <f t="shared" si="54"/>
        <v>928817.95</v>
      </c>
      <c r="BV42" s="5">
        <f t="shared" si="54"/>
        <v>928817.95</v>
      </c>
      <c r="BW42" s="5">
        <f t="shared" si="54"/>
        <v>928817.95</v>
      </c>
      <c r="BX42" s="5">
        <f t="shared" si="54"/>
        <v>928817.95</v>
      </c>
      <c r="BY42" s="5">
        <f t="shared" si="54"/>
        <v>928817.95</v>
      </c>
      <c r="BZ42" s="5">
        <f t="shared" si="54"/>
        <v>928817.95</v>
      </c>
      <c r="CA42" s="5">
        <f t="shared" si="54"/>
        <v>942750.21924999997</v>
      </c>
      <c r="CB42" s="5">
        <f t="shared" si="54"/>
        <v>942750.21924999997</v>
      </c>
      <c r="CC42" s="5">
        <f t="shared" si="54"/>
        <v>942750.21924999997</v>
      </c>
      <c r="CD42" s="5">
        <f t="shared" si="54"/>
        <v>942750.21924999997</v>
      </c>
      <c r="CE42" s="5">
        <f t="shared" si="54"/>
        <v>942750.21924999997</v>
      </c>
      <c r="CF42" s="5">
        <f t="shared" si="54"/>
        <v>956682.48849999998</v>
      </c>
      <c r="CG42" s="5">
        <f t="shared" si="54"/>
        <v>956682.48849999998</v>
      </c>
      <c r="CH42" s="5">
        <f t="shared" si="54"/>
        <v>956682.48849999998</v>
      </c>
      <c r="CI42" s="5">
        <f t="shared" si="54"/>
        <v>956682.48849999998</v>
      </c>
      <c r="CJ42" s="5">
        <f t="shared" si="54"/>
        <v>956682.48849999998</v>
      </c>
      <c r="CK42" s="5">
        <f t="shared" si="54"/>
        <v>956682.48849999998</v>
      </c>
      <c r="CL42" s="5">
        <f t="shared" si="54"/>
        <v>956682.48849999998</v>
      </c>
      <c r="CM42" s="5">
        <f t="shared" si="54"/>
        <v>971032.72582749999</v>
      </c>
      <c r="CN42" s="5">
        <f t="shared" si="54"/>
        <v>971032.72582749999</v>
      </c>
      <c r="CO42" s="5">
        <f t="shared" si="54"/>
        <v>971032.72582749999</v>
      </c>
      <c r="CP42" s="5">
        <f t="shared" si="54"/>
        <v>971032.72582749999</v>
      </c>
      <c r="CQ42" s="5">
        <f t="shared" si="54"/>
        <v>971032.72582749999</v>
      </c>
      <c r="CR42" s="5">
        <f t="shared" si="54"/>
        <v>985382.96315499989</v>
      </c>
    </row>
    <row r="43" spans="2:96" customFormat="1" x14ac:dyDescent="0.25">
      <c r="B43" t="s">
        <v>25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</row>
    <row r="44" spans="2:96" customFormat="1" x14ac:dyDescent="0.25">
      <c r="B44" s="20" t="s">
        <v>27</v>
      </c>
      <c r="C44" s="14">
        <v>1</v>
      </c>
      <c r="D44" s="17">
        <f>D49*C44</f>
        <v>3200000</v>
      </c>
      <c r="G44" s="11">
        <f t="shared" ref="G44:AL44" si="55">($C44*G$36)*G49</f>
        <v>0</v>
      </c>
      <c r="H44" s="11">
        <f t="shared" si="55"/>
        <v>0</v>
      </c>
      <c r="I44" s="11">
        <f t="shared" si="55"/>
        <v>0</v>
      </c>
      <c r="J44" s="11">
        <f t="shared" si="55"/>
        <v>0</v>
      </c>
      <c r="K44" s="11">
        <f t="shared" si="55"/>
        <v>0</v>
      </c>
      <c r="L44" s="11">
        <f t="shared" si="55"/>
        <v>0</v>
      </c>
      <c r="M44" s="11">
        <f t="shared" si="55"/>
        <v>0</v>
      </c>
      <c r="N44" s="11">
        <f t="shared" si="55"/>
        <v>0</v>
      </c>
      <c r="O44" s="11">
        <f t="shared" si="55"/>
        <v>0</v>
      </c>
      <c r="P44" s="11">
        <f t="shared" si="55"/>
        <v>0</v>
      </c>
      <c r="Q44" s="11">
        <f t="shared" si="55"/>
        <v>0</v>
      </c>
      <c r="R44" s="11">
        <f t="shared" si="55"/>
        <v>0</v>
      </c>
      <c r="S44" s="11">
        <f t="shared" si="55"/>
        <v>0</v>
      </c>
      <c r="T44" s="11">
        <f t="shared" si="55"/>
        <v>0</v>
      </c>
      <c r="U44" s="11">
        <f t="shared" si="55"/>
        <v>0</v>
      </c>
      <c r="V44" s="11">
        <f t="shared" si="55"/>
        <v>0</v>
      </c>
      <c r="W44" s="11">
        <f t="shared" si="55"/>
        <v>0</v>
      </c>
      <c r="X44" s="11">
        <f t="shared" si="55"/>
        <v>0</v>
      </c>
      <c r="Y44" s="11">
        <f t="shared" si="55"/>
        <v>0</v>
      </c>
      <c r="Z44" s="11">
        <f t="shared" si="55"/>
        <v>0</v>
      </c>
      <c r="AA44" s="11">
        <f t="shared" si="55"/>
        <v>0</v>
      </c>
      <c r="AB44" s="11">
        <f t="shared" si="55"/>
        <v>0</v>
      </c>
      <c r="AC44" s="11">
        <f t="shared" si="55"/>
        <v>0</v>
      </c>
      <c r="AD44" s="11">
        <f t="shared" si="55"/>
        <v>0</v>
      </c>
      <c r="AE44" s="11">
        <f t="shared" si="55"/>
        <v>133333.33333333334</v>
      </c>
      <c r="AF44" s="11">
        <f t="shared" si="55"/>
        <v>133333.33333333334</v>
      </c>
      <c r="AG44" s="11">
        <f t="shared" si="55"/>
        <v>133333.33333333334</v>
      </c>
      <c r="AH44" s="11">
        <f t="shared" si="55"/>
        <v>133333.33333333334</v>
      </c>
      <c r="AI44" s="11">
        <f t="shared" si="55"/>
        <v>133333.33333333334</v>
      </c>
      <c r="AJ44" s="11">
        <f t="shared" si="55"/>
        <v>266666.66666666669</v>
      </c>
      <c r="AK44" s="11">
        <f t="shared" si="55"/>
        <v>266666.66666666669</v>
      </c>
      <c r="AL44" s="11">
        <f t="shared" si="55"/>
        <v>266666.66666666669</v>
      </c>
      <c r="AM44" s="11">
        <f t="shared" ref="AM44:BR44" si="56">($C44*AM$36)*AM49</f>
        <v>266666.66666666669</v>
      </c>
      <c r="AN44" s="11">
        <f t="shared" si="56"/>
        <v>266666.66666666669</v>
      </c>
      <c r="AO44" s="11">
        <f t="shared" si="56"/>
        <v>266666.66666666669</v>
      </c>
      <c r="AP44" s="11">
        <f t="shared" si="56"/>
        <v>266666.66666666669</v>
      </c>
      <c r="AQ44" s="11">
        <f t="shared" si="56"/>
        <v>266666.66666666669</v>
      </c>
      <c r="AR44" s="11">
        <f t="shared" si="56"/>
        <v>266666.66666666669</v>
      </c>
      <c r="AS44" s="11">
        <f t="shared" si="56"/>
        <v>266666.66666666669</v>
      </c>
      <c r="AT44" s="11">
        <f t="shared" si="56"/>
        <v>266666.66666666669</v>
      </c>
      <c r="AU44" s="11">
        <f t="shared" si="56"/>
        <v>266666.66666666669</v>
      </c>
      <c r="AV44" s="11">
        <f t="shared" si="56"/>
        <v>266666.66666666669</v>
      </c>
      <c r="AW44" s="11">
        <f t="shared" si="56"/>
        <v>266666.66666666669</v>
      </c>
      <c r="AX44" s="11">
        <f t="shared" si="56"/>
        <v>266666.66666666669</v>
      </c>
      <c r="AY44" s="11">
        <f t="shared" si="56"/>
        <v>266666.66666666669</v>
      </c>
      <c r="AZ44" s="11">
        <f t="shared" si="56"/>
        <v>266666.66666666669</v>
      </c>
      <c r="BA44" s="11">
        <f t="shared" si="56"/>
        <v>266666.66666666669</v>
      </c>
      <c r="BB44" s="11">
        <f t="shared" si="56"/>
        <v>266666.66666666669</v>
      </c>
      <c r="BC44" s="11">
        <f t="shared" si="56"/>
        <v>266666.66666666669</v>
      </c>
      <c r="BD44" s="11">
        <f t="shared" si="56"/>
        <v>266666.66666666669</v>
      </c>
      <c r="BE44" s="11">
        <f t="shared" si="56"/>
        <v>266666.66666666669</v>
      </c>
      <c r="BF44" s="11">
        <f t="shared" si="56"/>
        <v>266666.66666666669</v>
      </c>
      <c r="BG44" s="11">
        <f t="shared" si="56"/>
        <v>266666.66666666669</v>
      </c>
      <c r="BH44" s="11">
        <f t="shared" si="56"/>
        <v>266666.66666666669</v>
      </c>
      <c r="BI44" s="11">
        <f t="shared" si="56"/>
        <v>266666.66666666669</v>
      </c>
      <c r="BJ44" s="11">
        <f t="shared" si="56"/>
        <v>266666.66666666669</v>
      </c>
      <c r="BK44" s="11">
        <f t="shared" si="56"/>
        <v>266666.66666666669</v>
      </c>
      <c r="BL44" s="11">
        <f t="shared" si="56"/>
        <v>266666.66666666669</v>
      </c>
      <c r="BM44" s="11">
        <f t="shared" si="56"/>
        <v>266666.66666666669</v>
      </c>
      <c r="BN44" s="11">
        <f t="shared" si="56"/>
        <v>266666.66666666669</v>
      </c>
      <c r="BO44" s="11">
        <f t="shared" si="56"/>
        <v>266666.66666666669</v>
      </c>
      <c r="BP44" s="11">
        <f t="shared" si="56"/>
        <v>266666.66666666669</v>
      </c>
      <c r="BQ44" s="11">
        <f t="shared" si="56"/>
        <v>266666.66666666669</v>
      </c>
      <c r="BR44" s="11">
        <f t="shared" si="56"/>
        <v>266666.66666666669</v>
      </c>
      <c r="BS44" s="11">
        <f t="shared" ref="BS44:CR44" si="57">($C44*BS$36)*BS49</f>
        <v>266666.66666666669</v>
      </c>
      <c r="BT44" s="11">
        <f t="shared" si="57"/>
        <v>266666.66666666669</v>
      </c>
      <c r="BU44" s="11">
        <f t="shared" si="57"/>
        <v>266666.66666666669</v>
      </c>
      <c r="BV44" s="11">
        <f t="shared" si="57"/>
        <v>266666.66666666669</v>
      </c>
      <c r="BW44" s="11">
        <f t="shared" si="57"/>
        <v>266666.66666666669</v>
      </c>
      <c r="BX44" s="11">
        <f t="shared" si="57"/>
        <v>266666.66666666669</v>
      </c>
      <c r="BY44" s="11">
        <f t="shared" si="57"/>
        <v>266666.66666666669</v>
      </c>
      <c r="BZ44" s="11">
        <f t="shared" si="57"/>
        <v>266666.66666666669</v>
      </c>
      <c r="CA44" s="11">
        <f t="shared" si="57"/>
        <v>266666.66666666669</v>
      </c>
      <c r="CB44" s="11">
        <f t="shared" si="57"/>
        <v>266666.66666666669</v>
      </c>
      <c r="CC44" s="11">
        <f t="shared" si="57"/>
        <v>266666.66666666669</v>
      </c>
      <c r="CD44" s="11">
        <f t="shared" si="57"/>
        <v>266666.66666666669</v>
      </c>
      <c r="CE44" s="11">
        <f t="shared" si="57"/>
        <v>266666.66666666669</v>
      </c>
      <c r="CF44" s="11">
        <f t="shared" si="57"/>
        <v>266666.66666666669</v>
      </c>
      <c r="CG44" s="11">
        <f t="shared" si="57"/>
        <v>266666.66666666669</v>
      </c>
      <c r="CH44" s="11">
        <f t="shared" si="57"/>
        <v>266666.66666666669</v>
      </c>
      <c r="CI44" s="11">
        <f t="shared" si="57"/>
        <v>266666.66666666669</v>
      </c>
      <c r="CJ44" s="11">
        <f t="shared" si="57"/>
        <v>266666.66666666669</v>
      </c>
      <c r="CK44" s="11">
        <f t="shared" si="57"/>
        <v>266666.66666666669</v>
      </c>
      <c r="CL44" s="11">
        <f t="shared" si="57"/>
        <v>266666.66666666669</v>
      </c>
      <c r="CM44" s="11">
        <f t="shared" si="57"/>
        <v>266666.66666666669</v>
      </c>
      <c r="CN44" s="11">
        <f t="shared" si="57"/>
        <v>266666.66666666669</v>
      </c>
      <c r="CO44" s="11">
        <f t="shared" si="57"/>
        <v>266666.66666666669</v>
      </c>
      <c r="CP44" s="11">
        <f t="shared" si="57"/>
        <v>266666.66666666669</v>
      </c>
      <c r="CQ44" s="11">
        <f t="shared" si="57"/>
        <v>266666.66666666669</v>
      </c>
      <c r="CR44" s="11">
        <f t="shared" si="57"/>
        <v>266666.66666666669</v>
      </c>
    </row>
    <row r="45" spans="2:96" customFormat="1" x14ac:dyDescent="0.25">
      <c r="B45" t="s">
        <v>38</v>
      </c>
      <c r="G45" s="5">
        <f>SUM(G42:G44)</f>
        <v>0</v>
      </c>
      <c r="H45" s="5">
        <f t="shared" ref="H45:AM45" si="58">H44+H42</f>
        <v>0</v>
      </c>
      <c r="I45" s="5">
        <f t="shared" si="58"/>
        <v>0</v>
      </c>
      <c r="J45" s="5">
        <f t="shared" si="58"/>
        <v>0</v>
      </c>
      <c r="K45" s="5">
        <f t="shared" si="58"/>
        <v>0</v>
      </c>
      <c r="L45" s="5">
        <f t="shared" si="58"/>
        <v>0</v>
      </c>
      <c r="M45" s="5">
        <f t="shared" si="58"/>
        <v>0</v>
      </c>
      <c r="N45" s="5">
        <f t="shared" si="58"/>
        <v>0</v>
      </c>
      <c r="O45" s="5">
        <f t="shared" si="58"/>
        <v>0</v>
      </c>
      <c r="P45" s="5">
        <f t="shared" si="58"/>
        <v>0</v>
      </c>
      <c r="Q45" s="5">
        <f t="shared" si="58"/>
        <v>0</v>
      </c>
      <c r="R45" s="5">
        <f t="shared" si="58"/>
        <v>0</v>
      </c>
      <c r="S45" s="5">
        <f t="shared" si="58"/>
        <v>0</v>
      </c>
      <c r="T45" s="5">
        <f t="shared" si="58"/>
        <v>0</v>
      </c>
      <c r="U45" s="5">
        <f t="shared" si="58"/>
        <v>0</v>
      </c>
      <c r="V45" s="5">
        <f t="shared" si="58"/>
        <v>0</v>
      </c>
      <c r="W45" s="5">
        <f t="shared" si="58"/>
        <v>0</v>
      </c>
      <c r="X45" s="5">
        <f t="shared" si="58"/>
        <v>0</v>
      </c>
      <c r="Y45" s="5">
        <f t="shared" si="58"/>
        <v>0</v>
      </c>
      <c r="Z45" s="5">
        <f t="shared" si="58"/>
        <v>0</v>
      </c>
      <c r="AA45" s="5">
        <f t="shared" si="58"/>
        <v>0</v>
      </c>
      <c r="AB45" s="5">
        <f t="shared" si="58"/>
        <v>0</v>
      </c>
      <c r="AC45" s="5">
        <f t="shared" si="58"/>
        <v>0</v>
      </c>
      <c r="AD45" s="5">
        <f t="shared" si="58"/>
        <v>0</v>
      </c>
      <c r="AE45" s="5">
        <f t="shared" si="58"/>
        <v>133333.33333333334</v>
      </c>
      <c r="AF45" s="5">
        <f t="shared" si="58"/>
        <v>133333.33333333334</v>
      </c>
      <c r="AG45" s="5">
        <f t="shared" si="58"/>
        <v>133333.33333333334</v>
      </c>
      <c r="AH45" s="5">
        <f t="shared" si="58"/>
        <v>558333.33333333337</v>
      </c>
      <c r="AI45" s="5">
        <f t="shared" si="58"/>
        <v>558333.33333333337</v>
      </c>
      <c r="AJ45" s="5">
        <f t="shared" si="58"/>
        <v>691666.66666666674</v>
      </c>
      <c r="AK45" s="5">
        <f t="shared" si="58"/>
        <v>691666.66666666674</v>
      </c>
      <c r="AL45" s="5">
        <f t="shared" si="58"/>
        <v>691666.66666666674</v>
      </c>
      <c r="AM45" s="5">
        <f t="shared" si="58"/>
        <v>1116666.6666666667</v>
      </c>
      <c r="AN45" s="5">
        <f t="shared" ref="AN45:BS45" si="59">AN44+AN42</f>
        <v>1116666.6666666667</v>
      </c>
      <c r="AO45" s="5">
        <f t="shared" si="59"/>
        <v>1116666.6666666667</v>
      </c>
      <c r="AP45" s="5">
        <f t="shared" si="59"/>
        <v>1116666.6666666667</v>
      </c>
      <c r="AQ45" s="5">
        <f t="shared" si="59"/>
        <v>1129416.6666666667</v>
      </c>
      <c r="AR45" s="5">
        <f t="shared" si="59"/>
        <v>1129416.6666666667</v>
      </c>
      <c r="AS45" s="5">
        <f t="shared" si="59"/>
        <v>1129416.6666666667</v>
      </c>
      <c r="AT45" s="5">
        <f t="shared" si="59"/>
        <v>1129416.6666666667</v>
      </c>
      <c r="AU45" s="5">
        <f t="shared" si="59"/>
        <v>1129416.6666666667</v>
      </c>
      <c r="AV45" s="5">
        <f t="shared" si="59"/>
        <v>1142166.6666666667</v>
      </c>
      <c r="AW45" s="5">
        <f t="shared" si="59"/>
        <v>1142166.6666666667</v>
      </c>
      <c r="AX45" s="5">
        <f t="shared" si="59"/>
        <v>1142166.6666666667</v>
      </c>
      <c r="AY45" s="5">
        <f t="shared" si="59"/>
        <v>1142166.6666666667</v>
      </c>
      <c r="AZ45" s="5">
        <f t="shared" si="59"/>
        <v>1142166.6666666667</v>
      </c>
      <c r="BA45" s="5">
        <f t="shared" si="59"/>
        <v>1142166.6666666667</v>
      </c>
      <c r="BB45" s="5">
        <f t="shared" si="59"/>
        <v>1142166.6666666667</v>
      </c>
      <c r="BC45" s="5">
        <f t="shared" si="59"/>
        <v>1155299.1666666667</v>
      </c>
      <c r="BD45" s="5">
        <f t="shared" si="59"/>
        <v>1155299.1666666667</v>
      </c>
      <c r="BE45" s="5">
        <f t="shared" si="59"/>
        <v>1155299.1666666667</v>
      </c>
      <c r="BF45" s="5">
        <f t="shared" si="59"/>
        <v>1155299.1666666667</v>
      </c>
      <c r="BG45" s="5">
        <f t="shared" si="59"/>
        <v>1155299.1666666667</v>
      </c>
      <c r="BH45" s="5">
        <f t="shared" si="59"/>
        <v>1168431.6666666667</v>
      </c>
      <c r="BI45" s="5">
        <f t="shared" si="59"/>
        <v>1168431.6666666667</v>
      </c>
      <c r="BJ45" s="5">
        <f t="shared" si="59"/>
        <v>1168431.6666666667</v>
      </c>
      <c r="BK45" s="5">
        <f t="shared" si="59"/>
        <v>1168431.6666666667</v>
      </c>
      <c r="BL45" s="5">
        <f t="shared" si="59"/>
        <v>1168431.6666666667</v>
      </c>
      <c r="BM45" s="5">
        <f t="shared" si="59"/>
        <v>1168431.6666666667</v>
      </c>
      <c r="BN45" s="5">
        <f t="shared" si="59"/>
        <v>1168431.6666666667</v>
      </c>
      <c r="BO45" s="5">
        <f t="shared" si="59"/>
        <v>1181958.1416666666</v>
      </c>
      <c r="BP45" s="5">
        <f t="shared" si="59"/>
        <v>1181958.1416666666</v>
      </c>
      <c r="BQ45" s="5">
        <f t="shared" si="59"/>
        <v>1181958.1416666666</v>
      </c>
      <c r="BR45" s="5">
        <f t="shared" si="59"/>
        <v>1181958.1416666666</v>
      </c>
      <c r="BS45" s="5">
        <f t="shared" si="59"/>
        <v>1181958.1416666666</v>
      </c>
      <c r="BT45" s="5">
        <f t="shared" ref="BT45:CR45" si="60">BT44+BT42</f>
        <v>1195484.6166666667</v>
      </c>
      <c r="BU45" s="5">
        <f t="shared" si="60"/>
        <v>1195484.6166666667</v>
      </c>
      <c r="BV45" s="5">
        <f t="shared" si="60"/>
        <v>1195484.6166666667</v>
      </c>
      <c r="BW45" s="5">
        <f t="shared" si="60"/>
        <v>1195484.6166666667</v>
      </c>
      <c r="BX45" s="5">
        <f t="shared" si="60"/>
        <v>1195484.6166666667</v>
      </c>
      <c r="BY45" s="5">
        <f t="shared" si="60"/>
        <v>1195484.6166666667</v>
      </c>
      <c r="BZ45" s="5">
        <f t="shared" si="60"/>
        <v>1195484.6166666667</v>
      </c>
      <c r="CA45" s="5">
        <f t="shared" si="60"/>
        <v>1209416.8859166666</v>
      </c>
      <c r="CB45" s="5">
        <f t="shared" si="60"/>
        <v>1209416.8859166666</v>
      </c>
      <c r="CC45" s="5">
        <f t="shared" si="60"/>
        <v>1209416.8859166666</v>
      </c>
      <c r="CD45" s="5">
        <f t="shared" si="60"/>
        <v>1209416.8859166666</v>
      </c>
      <c r="CE45" s="5">
        <f t="shared" si="60"/>
        <v>1209416.8859166666</v>
      </c>
      <c r="CF45" s="5">
        <f t="shared" si="60"/>
        <v>1223349.1551666667</v>
      </c>
      <c r="CG45" s="5">
        <f t="shared" si="60"/>
        <v>1223349.1551666667</v>
      </c>
      <c r="CH45" s="5">
        <f t="shared" si="60"/>
        <v>1223349.1551666667</v>
      </c>
      <c r="CI45" s="5">
        <f t="shared" si="60"/>
        <v>1223349.1551666667</v>
      </c>
      <c r="CJ45" s="5">
        <f t="shared" si="60"/>
        <v>1223349.1551666667</v>
      </c>
      <c r="CK45" s="5">
        <f t="shared" si="60"/>
        <v>1223349.1551666667</v>
      </c>
      <c r="CL45" s="5">
        <f t="shared" si="60"/>
        <v>1223349.1551666667</v>
      </c>
      <c r="CM45" s="5">
        <f t="shared" si="60"/>
        <v>1237699.3924941667</v>
      </c>
      <c r="CN45" s="5">
        <f t="shared" si="60"/>
        <v>1237699.3924941667</v>
      </c>
      <c r="CO45" s="5">
        <f t="shared" si="60"/>
        <v>1237699.3924941667</v>
      </c>
      <c r="CP45" s="5">
        <f t="shared" si="60"/>
        <v>1237699.3924941667</v>
      </c>
      <c r="CQ45" s="5">
        <f t="shared" si="60"/>
        <v>1237699.3924941667</v>
      </c>
      <c r="CR45" s="5">
        <f t="shared" si="60"/>
        <v>1252049.6298216665</v>
      </c>
    </row>
    <row r="46" spans="2:96" customFormat="1" x14ac:dyDescent="0.25">
      <c r="B46" s="20" t="s">
        <v>28</v>
      </c>
      <c r="C46" s="15">
        <v>0.05</v>
      </c>
      <c r="G46" s="11">
        <f>(G36=1)*-($C46*G45)</f>
        <v>0</v>
      </c>
      <c r="H46" s="11">
        <f t="shared" ref="H46:BS46" si="61">(H36=1)*-($C46*H45)</f>
        <v>0</v>
      </c>
      <c r="I46" s="11">
        <f t="shared" si="61"/>
        <v>0</v>
      </c>
      <c r="J46" s="11">
        <f t="shared" si="61"/>
        <v>0</v>
      </c>
      <c r="K46" s="11">
        <f t="shared" si="61"/>
        <v>0</v>
      </c>
      <c r="L46" s="11">
        <f t="shared" si="61"/>
        <v>0</v>
      </c>
      <c r="M46" s="11">
        <f t="shared" si="61"/>
        <v>0</v>
      </c>
      <c r="N46" s="11">
        <f t="shared" si="61"/>
        <v>0</v>
      </c>
      <c r="O46" s="11">
        <f t="shared" si="61"/>
        <v>0</v>
      </c>
      <c r="P46" s="11">
        <f t="shared" si="61"/>
        <v>0</v>
      </c>
      <c r="Q46" s="11">
        <f t="shared" si="61"/>
        <v>0</v>
      </c>
      <c r="R46" s="11">
        <f t="shared" si="61"/>
        <v>0</v>
      </c>
      <c r="S46" s="11">
        <f t="shared" si="61"/>
        <v>0</v>
      </c>
      <c r="T46" s="11">
        <f t="shared" si="61"/>
        <v>0</v>
      </c>
      <c r="U46" s="11">
        <f t="shared" si="61"/>
        <v>0</v>
      </c>
      <c r="V46" s="11">
        <f t="shared" si="61"/>
        <v>0</v>
      </c>
      <c r="W46" s="11">
        <f t="shared" si="61"/>
        <v>0</v>
      </c>
      <c r="X46" s="11">
        <f t="shared" si="61"/>
        <v>0</v>
      </c>
      <c r="Y46" s="11">
        <f t="shared" si="61"/>
        <v>0</v>
      </c>
      <c r="Z46" s="11">
        <f t="shared" si="61"/>
        <v>0</v>
      </c>
      <c r="AA46" s="11">
        <f t="shared" si="61"/>
        <v>0</v>
      </c>
      <c r="AB46" s="11">
        <f t="shared" si="61"/>
        <v>0</v>
      </c>
      <c r="AC46" s="11">
        <f t="shared" si="61"/>
        <v>0</v>
      </c>
      <c r="AD46" s="11">
        <f t="shared" si="61"/>
        <v>0</v>
      </c>
      <c r="AE46" s="11">
        <f t="shared" si="61"/>
        <v>0</v>
      </c>
      <c r="AF46" s="11">
        <f t="shared" si="61"/>
        <v>0</v>
      </c>
      <c r="AG46" s="11">
        <f t="shared" si="61"/>
        <v>0</v>
      </c>
      <c r="AH46" s="11">
        <f t="shared" si="61"/>
        <v>0</v>
      </c>
      <c r="AI46" s="11">
        <f t="shared" si="61"/>
        <v>0</v>
      </c>
      <c r="AJ46" s="11">
        <f t="shared" si="61"/>
        <v>-34583.333333333336</v>
      </c>
      <c r="AK46" s="11">
        <f t="shared" si="61"/>
        <v>-34583.333333333336</v>
      </c>
      <c r="AL46" s="11">
        <f t="shared" si="61"/>
        <v>-34583.333333333336</v>
      </c>
      <c r="AM46" s="11">
        <f t="shared" si="61"/>
        <v>-55833.333333333343</v>
      </c>
      <c r="AN46" s="11">
        <f t="shared" si="61"/>
        <v>-55833.333333333343</v>
      </c>
      <c r="AO46" s="11">
        <f t="shared" si="61"/>
        <v>-55833.333333333343</v>
      </c>
      <c r="AP46" s="11">
        <f t="shared" si="61"/>
        <v>-55833.333333333343</v>
      </c>
      <c r="AQ46" s="11">
        <f t="shared" si="61"/>
        <v>-56470.833333333343</v>
      </c>
      <c r="AR46" s="11">
        <f t="shared" si="61"/>
        <v>-56470.833333333343</v>
      </c>
      <c r="AS46" s="11">
        <f t="shared" si="61"/>
        <v>-56470.833333333343</v>
      </c>
      <c r="AT46" s="11">
        <f t="shared" si="61"/>
        <v>-56470.833333333343</v>
      </c>
      <c r="AU46" s="11">
        <f t="shared" si="61"/>
        <v>-56470.833333333343</v>
      </c>
      <c r="AV46" s="11">
        <f t="shared" si="61"/>
        <v>-57108.333333333343</v>
      </c>
      <c r="AW46" s="11">
        <f t="shared" si="61"/>
        <v>-57108.333333333343</v>
      </c>
      <c r="AX46" s="11">
        <f t="shared" si="61"/>
        <v>-57108.333333333343</v>
      </c>
      <c r="AY46" s="11">
        <f t="shared" si="61"/>
        <v>-57108.333333333343</v>
      </c>
      <c r="AZ46" s="11">
        <f t="shared" si="61"/>
        <v>-57108.333333333343</v>
      </c>
      <c r="BA46" s="11">
        <f t="shared" si="61"/>
        <v>-57108.333333333343</v>
      </c>
      <c r="BB46" s="11">
        <f t="shared" si="61"/>
        <v>-57108.333333333343</v>
      </c>
      <c r="BC46" s="11">
        <f t="shared" si="61"/>
        <v>-57764.958333333343</v>
      </c>
      <c r="BD46" s="11">
        <f t="shared" si="61"/>
        <v>-57764.958333333343</v>
      </c>
      <c r="BE46" s="11">
        <f t="shared" si="61"/>
        <v>-57764.958333333343</v>
      </c>
      <c r="BF46" s="11">
        <f t="shared" si="61"/>
        <v>-57764.958333333343</v>
      </c>
      <c r="BG46" s="11">
        <f t="shared" si="61"/>
        <v>-57764.958333333343</v>
      </c>
      <c r="BH46" s="11">
        <f t="shared" si="61"/>
        <v>-58421.583333333343</v>
      </c>
      <c r="BI46" s="11">
        <f t="shared" si="61"/>
        <v>-58421.583333333343</v>
      </c>
      <c r="BJ46" s="11">
        <f t="shared" si="61"/>
        <v>-58421.583333333343</v>
      </c>
      <c r="BK46" s="11">
        <f t="shared" si="61"/>
        <v>-58421.583333333343</v>
      </c>
      <c r="BL46" s="11">
        <f t="shared" si="61"/>
        <v>-58421.583333333343</v>
      </c>
      <c r="BM46" s="11">
        <f t="shared" si="61"/>
        <v>-58421.583333333343</v>
      </c>
      <c r="BN46" s="11">
        <f t="shared" si="61"/>
        <v>-58421.583333333343</v>
      </c>
      <c r="BO46" s="11">
        <f t="shared" si="61"/>
        <v>-59097.907083333332</v>
      </c>
      <c r="BP46" s="11">
        <f t="shared" si="61"/>
        <v>-59097.907083333332</v>
      </c>
      <c r="BQ46" s="11">
        <f t="shared" si="61"/>
        <v>-59097.907083333332</v>
      </c>
      <c r="BR46" s="11">
        <f t="shared" si="61"/>
        <v>-59097.907083333332</v>
      </c>
      <c r="BS46" s="11">
        <f t="shared" si="61"/>
        <v>-59097.907083333332</v>
      </c>
      <c r="BT46" s="11">
        <f t="shared" ref="BT46:CR46" si="62">(BT36=1)*-($C46*BT45)</f>
        <v>-59774.230833333335</v>
      </c>
      <c r="BU46" s="11">
        <f t="shared" si="62"/>
        <v>-59774.230833333335</v>
      </c>
      <c r="BV46" s="11">
        <f t="shared" si="62"/>
        <v>-59774.230833333335</v>
      </c>
      <c r="BW46" s="11">
        <f t="shared" si="62"/>
        <v>-59774.230833333335</v>
      </c>
      <c r="BX46" s="11">
        <f t="shared" si="62"/>
        <v>-59774.230833333335</v>
      </c>
      <c r="BY46" s="11">
        <f t="shared" si="62"/>
        <v>-59774.230833333335</v>
      </c>
      <c r="BZ46" s="11">
        <f t="shared" si="62"/>
        <v>-59774.230833333335</v>
      </c>
      <c r="CA46" s="11">
        <f t="shared" si="62"/>
        <v>-60470.844295833333</v>
      </c>
      <c r="CB46" s="11">
        <f t="shared" si="62"/>
        <v>-60470.844295833333</v>
      </c>
      <c r="CC46" s="11">
        <f t="shared" si="62"/>
        <v>-60470.844295833333</v>
      </c>
      <c r="CD46" s="11">
        <f t="shared" si="62"/>
        <v>-60470.844295833333</v>
      </c>
      <c r="CE46" s="11">
        <f t="shared" si="62"/>
        <v>-60470.844295833333</v>
      </c>
      <c r="CF46" s="11">
        <f t="shared" si="62"/>
        <v>-61167.457758333338</v>
      </c>
      <c r="CG46" s="11">
        <f t="shared" si="62"/>
        <v>-61167.457758333338</v>
      </c>
      <c r="CH46" s="11">
        <f t="shared" si="62"/>
        <v>-61167.457758333338</v>
      </c>
      <c r="CI46" s="11">
        <f t="shared" si="62"/>
        <v>-61167.457758333338</v>
      </c>
      <c r="CJ46" s="11">
        <f t="shared" si="62"/>
        <v>-61167.457758333338</v>
      </c>
      <c r="CK46" s="11">
        <f t="shared" si="62"/>
        <v>-61167.457758333338</v>
      </c>
      <c r="CL46" s="11">
        <f t="shared" si="62"/>
        <v>-61167.457758333338</v>
      </c>
      <c r="CM46" s="11">
        <f t="shared" si="62"/>
        <v>-61884.969624708341</v>
      </c>
      <c r="CN46" s="11">
        <f t="shared" si="62"/>
        <v>-61884.969624708341</v>
      </c>
      <c r="CO46" s="11">
        <f t="shared" si="62"/>
        <v>-61884.969624708341</v>
      </c>
      <c r="CP46" s="11">
        <f t="shared" si="62"/>
        <v>-61884.969624708341</v>
      </c>
      <c r="CQ46" s="11">
        <f t="shared" si="62"/>
        <v>-61884.969624708341</v>
      </c>
      <c r="CR46" s="11">
        <f t="shared" si="62"/>
        <v>-62602.48149108333</v>
      </c>
    </row>
    <row r="47" spans="2:96" customFormat="1" x14ac:dyDescent="0.25">
      <c r="B47" t="s">
        <v>29</v>
      </c>
      <c r="G47" s="5">
        <f>+G45+G46</f>
        <v>0</v>
      </c>
      <c r="H47" s="5">
        <f t="shared" ref="H47:BS47" si="63">+H45+H46</f>
        <v>0</v>
      </c>
      <c r="I47" s="5">
        <f t="shared" si="63"/>
        <v>0</v>
      </c>
      <c r="J47" s="5">
        <f t="shared" si="63"/>
        <v>0</v>
      </c>
      <c r="K47" s="5">
        <f t="shared" si="63"/>
        <v>0</v>
      </c>
      <c r="L47" s="5">
        <f t="shared" si="63"/>
        <v>0</v>
      </c>
      <c r="M47" s="5">
        <f t="shared" si="63"/>
        <v>0</v>
      </c>
      <c r="N47" s="5">
        <f t="shared" si="63"/>
        <v>0</v>
      </c>
      <c r="O47" s="5">
        <f t="shared" si="63"/>
        <v>0</v>
      </c>
      <c r="P47" s="5">
        <f t="shared" si="63"/>
        <v>0</v>
      </c>
      <c r="Q47" s="5">
        <f t="shared" si="63"/>
        <v>0</v>
      </c>
      <c r="R47" s="5">
        <f t="shared" si="63"/>
        <v>0</v>
      </c>
      <c r="S47" s="5">
        <f t="shared" si="63"/>
        <v>0</v>
      </c>
      <c r="T47" s="5">
        <f t="shared" si="63"/>
        <v>0</v>
      </c>
      <c r="U47" s="5">
        <f t="shared" si="63"/>
        <v>0</v>
      </c>
      <c r="V47" s="5">
        <f t="shared" si="63"/>
        <v>0</v>
      </c>
      <c r="W47" s="5">
        <f t="shared" si="63"/>
        <v>0</v>
      </c>
      <c r="X47" s="5">
        <f t="shared" si="63"/>
        <v>0</v>
      </c>
      <c r="Y47" s="5">
        <f t="shared" si="63"/>
        <v>0</v>
      </c>
      <c r="Z47" s="5">
        <f t="shared" si="63"/>
        <v>0</v>
      </c>
      <c r="AA47" s="5">
        <f t="shared" si="63"/>
        <v>0</v>
      </c>
      <c r="AB47" s="5">
        <f t="shared" si="63"/>
        <v>0</v>
      </c>
      <c r="AC47" s="5">
        <f t="shared" si="63"/>
        <v>0</v>
      </c>
      <c r="AD47" s="5">
        <f t="shared" si="63"/>
        <v>0</v>
      </c>
      <c r="AE47" s="5">
        <f t="shared" si="63"/>
        <v>133333.33333333334</v>
      </c>
      <c r="AF47" s="5">
        <f t="shared" si="63"/>
        <v>133333.33333333334</v>
      </c>
      <c r="AG47" s="5">
        <f t="shared" si="63"/>
        <v>133333.33333333334</v>
      </c>
      <c r="AH47" s="5">
        <f t="shared" si="63"/>
        <v>558333.33333333337</v>
      </c>
      <c r="AI47" s="5">
        <f t="shared" si="63"/>
        <v>558333.33333333337</v>
      </c>
      <c r="AJ47" s="5">
        <f t="shared" si="63"/>
        <v>657083.33333333337</v>
      </c>
      <c r="AK47" s="5">
        <f t="shared" si="63"/>
        <v>657083.33333333337</v>
      </c>
      <c r="AL47" s="5">
        <f t="shared" si="63"/>
        <v>657083.33333333337</v>
      </c>
      <c r="AM47" s="5">
        <f t="shared" si="63"/>
        <v>1060833.3333333335</v>
      </c>
      <c r="AN47" s="5">
        <f t="shared" si="63"/>
        <v>1060833.3333333335</v>
      </c>
      <c r="AO47" s="5">
        <f t="shared" si="63"/>
        <v>1060833.3333333335</v>
      </c>
      <c r="AP47" s="5">
        <f t="shared" si="63"/>
        <v>1060833.3333333335</v>
      </c>
      <c r="AQ47" s="5">
        <f t="shared" si="63"/>
        <v>1072945.8333333335</v>
      </c>
      <c r="AR47" s="5">
        <f t="shared" si="63"/>
        <v>1072945.8333333335</v>
      </c>
      <c r="AS47" s="5">
        <f t="shared" si="63"/>
        <v>1072945.8333333335</v>
      </c>
      <c r="AT47" s="5">
        <f t="shared" si="63"/>
        <v>1072945.8333333335</v>
      </c>
      <c r="AU47" s="5">
        <f t="shared" si="63"/>
        <v>1072945.8333333335</v>
      </c>
      <c r="AV47" s="5">
        <f t="shared" si="63"/>
        <v>1085058.3333333335</v>
      </c>
      <c r="AW47" s="5">
        <f t="shared" si="63"/>
        <v>1085058.3333333335</v>
      </c>
      <c r="AX47" s="5">
        <f t="shared" si="63"/>
        <v>1085058.3333333335</v>
      </c>
      <c r="AY47" s="5">
        <f t="shared" si="63"/>
        <v>1085058.3333333335</v>
      </c>
      <c r="AZ47" s="5">
        <f t="shared" si="63"/>
        <v>1085058.3333333335</v>
      </c>
      <c r="BA47" s="5">
        <f t="shared" si="63"/>
        <v>1085058.3333333335</v>
      </c>
      <c r="BB47" s="5">
        <f t="shared" si="63"/>
        <v>1085058.3333333335</v>
      </c>
      <c r="BC47" s="5">
        <f t="shared" si="63"/>
        <v>1097534.2083333335</v>
      </c>
      <c r="BD47" s="5">
        <f t="shared" si="63"/>
        <v>1097534.2083333335</v>
      </c>
      <c r="BE47" s="5">
        <f t="shared" si="63"/>
        <v>1097534.2083333335</v>
      </c>
      <c r="BF47" s="5">
        <f t="shared" si="63"/>
        <v>1097534.2083333335</v>
      </c>
      <c r="BG47" s="5">
        <f t="shared" si="63"/>
        <v>1097534.2083333335</v>
      </c>
      <c r="BH47" s="5">
        <f t="shared" si="63"/>
        <v>1110010.0833333335</v>
      </c>
      <c r="BI47" s="5">
        <f t="shared" si="63"/>
        <v>1110010.0833333335</v>
      </c>
      <c r="BJ47" s="5">
        <f t="shared" si="63"/>
        <v>1110010.0833333335</v>
      </c>
      <c r="BK47" s="5">
        <f t="shared" si="63"/>
        <v>1110010.0833333335</v>
      </c>
      <c r="BL47" s="5">
        <f t="shared" si="63"/>
        <v>1110010.0833333335</v>
      </c>
      <c r="BM47" s="5">
        <f t="shared" si="63"/>
        <v>1110010.0833333335</v>
      </c>
      <c r="BN47" s="5">
        <f t="shared" si="63"/>
        <v>1110010.0833333335</v>
      </c>
      <c r="BO47" s="5">
        <f t="shared" si="63"/>
        <v>1122860.2345833334</v>
      </c>
      <c r="BP47" s="5">
        <f t="shared" si="63"/>
        <v>1122860.2345833334</v>
      </c>
      <c r="BQ47" s="5">
        <f t="shared" si="63"/>
        <v>1122860.2345833334</v>
      </c>
      <c r="BR47" s="5">
        <f t="shared" si="63"/>
        <v>1122860.2345833334</v>
      </c>
      <c r="BS47" s="5">
        <f t="shared" si="63"/>
        <v>1122860.2345833334</v>
      </c>
      <c r="BT47" s="5">
        <f t="shared" ref="BT47:CR47" si="64">+BT45+BT46</f>
        <v>1135710.3858333332</v>
      </c>
      <c r="BU47" s="5">
        <f t="shared" si="64"/>
        <v>1135710.3858333332</v>
      </c>
      <c r="BV47" s="5">
        <f t="shared" si="64"/>
        <v>1135710.3858333332</v>
      </c>
      <c r="BW47" s="5">
        <f t="shared" si="64"/>
        <v>1135710.3858333332</v>
      </c>
      <c r="BX47" s="5">
        <f t="shared" si="64"/>
        <v>1135710.3858333332</v>
      </c>
      <c r="BY47" s="5">
        <f t="shared" si="64"/>
        <v>1135710.3858333332</v>
      </c>
      <c r="BZ47" s="5">
        <f t="shared" si="64"/>
        <v>1135710.3858333332</v>
      </c>
      <c r="CA47" s="5">
        <f t="shared" si="64"/>
        <v>1148946.0416208333</v>
      </c>
      <c r="CB47" s="5">
        <f t="shared" si="64"/>
        <v>1148946.0416208333</v>
      </c>
      <c r="CC47" s="5">
        <f t="shared" si="64"/>
        <v>1148946.0416208333</v>
      </c>
      <c r="CD47" s="5">
        <f t="shared" si="64"/>
        <v>1148946.0416208333</v>
      </c>
      <c r="CE47" s="5">
        <f t="shared" si="64"/>
        <v>1148946.0416208333</v>
      </c>
      <c r="CF47" s="5">
        <f t="shared" si="64"/>
        <v>1162181.6974083334</v>
      </c>
      <c r="CG47" s="5">
        <f t="shared" si="64"/>
        <v>1162181.6974083334</v>
      </c>
      <c r="CH47" s="5">
        <f t="shared" si="64"/>
        <v>1162181.6974083334</v>
      </c>
      <c r="CI47" s="5">
        <f t="shared" si="64"/>
        <v>1162181.6974083334</v>
      </c>
      <c r="CJ47" s="5">
        <f t="shared" si="64"/>
        <v>1162181.6974083334</v>
      </c>
      <c r="CK47" s="5">
        <f t="shared" si="64"/>
        <v>1162181.6974083334</v>
      </c>
      <c r="CL47" s="5">
        <f t="shared" si="64"/>
        <v>1162181.6974083334</v>
      </c>
      <c r="CM47" s="5">
        <f t="shared" si="64"/>
        <v>1175814.4228694583</v>
      </c>
      <c r="CN47" s="5">
        <f t="shared" si="64"/>
        <v>1175814.4228694583</v>
      </c>
      <c r="CO47" s="5">
        <f t="shared" si="64"/>
        <v>1175814.4228694583</v>
      </c>
      <c r="CP47" s="5">
        <f t="shared" si="64"/>
        <v>1175814.4228694583</v>
      </c>
      <c r="CQ47" s="5">
        <f t="shared" si="64"/>
        <v>1175814.4228694583</v>
      </c>
      <c r="CR47" s="5">
        <f t="shared" si="64"/>
        <v>1189447.1483305832</v>
      </c>
    </row>
    <row r="48" spans="2:96" customFormat="1" x14ac:dyDescent="0.25">
      <c r="C48" s="10" t="s">
        <v>19</v>
      </c>
      <c r="D48" s="10" t="s">
        <v>32</v>
      </c>
      <c r="E48" s="10" t="s">
        <v>20</v>
      </c>
      <c r="F48" s="10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</row>
    <row r="49" spans="2:96" customFormat="1" x14ac:dyDescent="0.25">
      <c r="B49" s="20" t="s">
        <v>30</v>
      </c>
      <c r="C49" s="6">
        <f>D32</f>
        <v>25</v>
      </c>
      <c r="D49" s="16">
        <f>16*NRA</f>
        <v>3200000</v>
      </c>
      <c r="E49" s="15">
        <v>0</v>
      </c>
      <c r="G49" s="11">
        <f t="shared" ref="G49:AL49" si="65">(G$7&gt;=$C49)*$D49/12*(1+$E49)^(G$33-1)</f>
        <v>0</v>
      </c>
      <c r="H49" s="11">
        <f t="shared" si="65"/>
        <v>0</v>
      </c>
      <c r="I49" s="11">
        <f t="shared" si="65"/>
        <v>0</v>
      </c>
      <c r="J49" s="11">
        <f t="shared" si="65"/>
        <v>0</v>
      </c>
      <c r="K49" s="11">
        <f t="shared" si="65"/>
        <v>0</v>
      </c>
      <c r="L49" s="11">
        <f t="shared" si="65"/>
        <v>0</v>
      </c>
      <c r="M49" s="11">
        <f t="shared" si="65"/>
        <v>0</v>
      </c>
      <c r="N49" s="11">
        <f t="shared" si="65"/>
        <v>0</v>
      </c>
      <c r="O49" s="11">
        <f t="shared" si="65"/>
        <v>0</v>
      </c>
      <c r="P49" s="11">
        <f t="shared" si="65"/>
        <v>0</v>
      </c>
      <c r="Q49" s="11">
        <f t="shared" si="65"/>
        <v>0</v>
      </c>
      <c r="R49" s="11">
        <f t="shared" si="65"/>
        <v>0</v>
      </c>
      <c r="S49" s="11">
        <f t="shared" si="65"/>
        <v>0</v>
      </c>
      <c r="T49" s="11">
        <f t="shared" si="65"/>
        <v>0</v>
      </c>
      <c r="U49" s="11">
        <f t="shared" si="65"/>
        <v>0</v>
      </c>
      <c r="V49" s="11">
        <f t="shared" si="65"/>
        <v>0</v>
      </c>
      <c r="W49" s="11">
        <f t="shared" si="65"/>
        <v>0</v>
      </c>
      <c r="X49" s="11">
        <f t="shared" si="65"/>
        <v>0</v>
      </c>
      <c r="Y49" s="11">
        <f t="shared" si="65"/>
        <v>0</v>
      </c>
      <c r="Z49" s="11">
        <f t="shared" si="65"/>
        <v>0</v>
      </c>
      <c r="AA49" s="11">
        <f t="shared" si="65"/>
        <v>0</v>
      </c>
      <c r="AB49" s="11">
        <f t="shared" si="65"/>
        <v>0</v>
      </c>
      <c r="AC49" s="11">
        <f t="shared" si="65"/>
        <v>0</v>
      </c>
      <c r="AD49" s="11">
        <f t="shared" si="65"/>
        <v>0</v>
      </c>
      <c r="AE49" s="11">
        <f t="shared" si="65"/>
        <v>266666.66666666669</v>
      </c>
      <c r="AF49" s="11">
        <f t="shared" si="65"/>
        <v>266666.66666666669</v>
      </c>
      <c r="AG49" s="11">
        <f t="shared" si="65"/>
        <v>266666.66666666669</v>
      </c>
      <c r="AH49" s="11">
        <f t="shared" si="65"/>
        <v>266666.66666666669</v>
      </c>
      <c r="AI49" s="11">
        <f t="shared" si="65"/>
        <v>266666.66666666669</v>
      </c>
      <c r="AJ49" s="11">
        <f t="shared" si="65"/>
        <v>266666.66666666669</v>
      </c>
      <c r="AK49" s="11">
        <f t="shared" si="65"/>
        <v>266666.66666666669</v>
      </c>
      <c r="AL49" s="11">
        <f t="shared" si="65"/>
        <v>266666.66666666669</v>
      </c>
      <c r="AM49" s="11">
        <f t="shared" ref="AM49:BR49" si="66">(AM$7&gt;=$C49)*$D49/12*(1+$E49)^(AM$33-1)</f>
        <v>266666.66666666669</v>
      </c>
      <c r="AN49" s="11">
        <f t="shared" si="66"/>
        <v>266666.66666666669</v>
      </c>
      <c r="AO49" s="11">
        <f t="shared" si="66"/>
        <v>266666.66666666669</v>
      </c>
      <c r="AP49" s="11">
        <f t="shared" si="66"/>
        <v>266666.66666666669</v>
      </c>
      <c r="AQ49" s="11">
        <f t="shared" si="66"/>
        <v>266666.66666666669</v>
      </c>
      <c r="AR49" s="11">
        <f t="shared" si="66"/>
        <v>266666.66666666669</v>
      </c>
      <c r="AS49" s="11">
        <f t="shared" si="66"/>
        <v>266666.66666666669</v>
      </c>
      <c r="AT49" s="11">
        <f t="shared" si="66"/>
        <v>266666.66666666669</v>
      </c>
      <c r="AU49" s="11">
        <f t="shared" si="66"/>
        <v>266666.66666666669</v>
      </c>
      <c r="AV49" s="11">
        <f t="shared" si="66"/>
        <v>266666.66666666669</v>
      </c>
      <c r="AW49" s="11">
        <f t="shared" si="66"/>
        <v>266666.66666666669</v>
      </c>
      <c r="AX49" s="11">
        <f t="shared" si="66"/>
        <v>266666.66666666669</v>
      </c>
      <c r="AY49" s="11">
        <f t="shared" si="66"/>
        <v>266666.66666666669</v>
      </c>
      <c r="AZ49" s="11">
        <f t="shared" si="66"/>
        <v>266666.66666666669</v>
      </c>
      <c r="BA49" s="11">
        <f t="shared" si="66"/>
        <v>266666.66666666669</v>
      </c>
      <c r="BB49" s="11">
        <f t="shared" si="66"/>
        <v>266666.66666666669</v>
      </c>
      <c r="BC49" s="11">
        <f t="shared" si="66"/>
        <v>266666.66666666669</v>
      </c>
      <c r="BD49" s="11">
        <f t="shared" si="66"/>
        <v>266666.66666666669</v>
      </c>
      <c r="BE49" s="11">
        <f t="shared" si="66"/>
        <v>266666.66666666669</v>
      </c>
      <c r="BF49" s="11">
        <f t="shared" si="66"/>
        <v>266666.66666666669</v>
      </c>
      <c r="BG49" s="11">
        <f t="shared" si="66"/>
        <v>266666.66666666669</v>
      </c>
      <c r="BH49" s="11">
        <f t="shared" si="66"/>
        <v>266666.66666666669</v>
      </c>
      <c r="BI49" s="11">
        <f t="shared" si="66"/>
        <v>266666.66666666669</v>
      </c>
      <c r="BJ49" s="11">
        <f t="shared" si="66"/>
        <v>266666.66666666669</v>
      </c>
      <c r="BK49" s="11">
        <f t="shared" si="66"/>
        <v>266666.66666666669</v>
      </c>
      <c r="BL49" s="11">
        <f t="shared" si="66"/>
        <v>266666.66666666669</v>
      </c>
      <c r="BM49" s="11">
        <f t="shared" si="66"/>
        <v>266666.66666666669</v>
      </c>
      <c r="BN49" s="11">
        <f t="shared" si="66"/>
        <v>266666.66666666669</v>
      </c>
      <c r="BO49" s="11">
        <f t="shared" si="66"/>
        <v>266666.66666666669</v>
      </c>
      <c r="BP49" s="11">
        <f t="shared" si="66"/>
        <v>266666.66666666669</v>
      </c>
      <c r="BQ49" s="11">
        <f t="shared" si="66"/>
        <v>266666.66666666669</v>
      </c>
      <c r="BR49" s="11">
        <f t="shared" si="66"/>
        <v>266666.66666666669</v>
      </c>
      <c r="BS49" s="11">
        <f t="shared" ref="BS49:CR49" si="67">(BS$7&gt;=$C49)*$D49/12*(1+$E49)^(BS$33-1)</f>
        <v>266666.66666666669</v>
      </c>
      <c r="BT49" s="11">
        <f t="shared" si="67"/>
        <v>266666.66666666669</v>
      </c>
      <c r="BU49" s="11">
        <f t="shared" si="67"/>
        <v>266666.66666666669</v>
      </c>
      <c r="BV49" s="11">
        <f t="shared" si="67"/>
        <v>266666.66666666669</v>
      </c>
      <c r="BW49" s="11">
        <f t="shared" si="67"/>
        <v>266666.66666666669</v>
      </c>
      <c r="BX49" s="11">
        <f t="shared" si="67"/>
        <v>266666.66666666669</v>
      </c>
      <c r="BY49" s="11">
        <f t="shared" si="67"/>
        <v>266666.66666666669</v>
      </c>
      <c r="BZ49" s="11">
        <f t="shared" si="67"/>
        <v>266666.66666666669</v>
      </c>
      <c r="CA49" s="11">
        <f t="shared" si="67"/>
        <v>266666.66666666669</v>
      </c>
      <c r="CB49" s="11">
        <f t="shared" si="67"/>
        <v>266666.66666666669</v>
      </c>
      <c r="CC49" s="11">
        <f t="shared" si="67"/>
        <v>266666.66666666669</v>
      </c>
      <c r="CD49" s="11">
        <f t="shared" si="67"/>
        <v>266666.66666666669</v>
      </c>
      <c r="CE49" s="11">
        <f t="shared" si="67"/>
        <v>266666.66666666669</v>
      </c>
      <c r="CF49" s="11">
        <f t="shared" si="67"/>
        <v>266666.66666666669</v>
      </c>
      <c r="CG49" s="11">
        <f t="shared" si="67"/>
        <v>266666.66666666669</v>
      </c>
      <c r="CH49" s="11">
        <f t="shared" si="67"/>
        <v>266666.66666666669</v>
      </c>
      <c r="CI49" s="11">
        <f t="shared" si="67"/>
        <v>266666.66666666669</v>
      </c>
      <c r="CJ49" s="11">
        <f t="shared" si="67"/>
        <v>266666.66666666669</v>
      </c>
      <c r="CK49" s="11">
        <f t="shared" si="67"/>
        <v>266666.66666666669</v>
      </c>
      <c r="CL49" s="11">
        <f t="shared" si="67"/>
        <v>266666.66666666669</v>
      </c>
      <c r="CM49" s="11">
        <f t="shared" si="67"/>
        <v>266666.66666666669</v>
      </c>
      <c r="CN49" s="11">
        <f t="shared" si="67"/>
        <v>266666.66666666669</v>
      </c>
      <c r="CO49" s="11">
        <f t="shared" si="67"/>
        <v>266666.66666666669</v>
      </c>
      <c r="CP49" s="11">
        <f t="shared" si="67"/>
        <v>266666.66666666669</v>
      </c>
      <c r="CQ49" s="11">
        <f t="shared" si="67"/>
        <v>266666.66666666669</v>
      </c>
      <c r="CR49" s="11">
        <f t="shared" si="67"/>
        <v>266666.66666666669</v>
      </c>
    </row>
    <row r="50" spans="2:96" s="1" customFormat="1" x14ac:dyDescent="0.25">
      <c r="B50" s="1" t="s">
        <v>34</v>
      </c>
      <c r="G50" s="22">
        <f>G47-G49</f>
        <v>0</v>
      </c>
      <c r="H50" s="22">
        <f t="shared" ref="H50:BS50" si="68">H47-H49</f>
        <v>0</v>
      </c>
      <c r="I50" s="22">
        <f t="shared" si="68"/>
        <v>0</v>
      </c>
      <c r="J50" s="22">
        <f t="shared" si="68"/>
        <v>0</v>
      </c>
      <c r="K50" s="22">
        <f t="shared" si="68"/>
        <v>0</v>
      </c>
      <c r="L50" s="22">
        <f t="shared" si="68"/>
        <v>0</v>
      </c>
      <c r="M50" s="22">
        <f t="shared" si="68"/>
        <v>0</v>
      </c>
      <c r="N50" s="22">
        <f t="shared" si="68"/>
        <v>0</v>
      </c>
      <c r="O50" s="22">
        <f t="shared" si="68"/>
        <v>0</v>
      </c>
      <c r="P50" s="22">
        <f t="shared" si="68"/>
        <v>0</v>
      </c>
      <c r="Q50" s="22">
        <f t="shared" si="68"/>
        <v>0</v>
      </c>
      <c r="R50" s="22">
        <f t="shared" si="68"/>
        <v>0</v>
      </c>
      <c r="S50" s="22">
        <f t="shared" si="68"/>
        <v>0</v>
      </c>
      <c r="T50" s="22">
        <f t="shared" si="68"/>
        <v>0</v>
      </c>
      <c r="U50" s="22">
        <f t="shared" si="68"/>
        <v>0</v>
      </c>
      <c r="V50" s="22">
        <f t="shared" si="68"/>
        <v>0</v>
      </c>
      <c r="W50" s="22">
        <f t="shared" si="68"/>
        <v>0</v>
      </c>
      <c r="X50" s="22">
        <f t="shared" si="68"/>
        <v>0</v>
      </c>
      <c r="Y50" s="22">
        <f t="shared" si="68"/>
        <v>0</v>
      </c>
      <c r="Z50" s="22">
        <f t="shared" si="68"/>
        <v>0</v>
      </c>
      <c r="AA50" s="22">
        <f t="shared" si="68"/>
        <v>0</v>
      </c>
      <c r="AB50" s="22">
        <f t="shared" si="68"/>
        <v>0</v>
      </c>
      <c r="AC50" s="22">
        <f t="shared" si="68"/>
        <v>0</v>
      </c>
      <c r="AD50" s="22">
        <f t="shared" si="68"/>
        <v>0</v>
      </c>
      <c r="AE50" s="22">
        <f t="shared" si="68"/>
        <v>-133333.33333333334</v>
      </c>
      <c r="AF50" s="22">
        <f t="shared" si="68"/>
        <v>-133333.33333333334</v>
      </c>
      <c r="AG50" s="22">
        <f t="shared" si="68"/>
        <v>-133333.33333333334</v>
      </c>
      <c r="AH50" s="22">
        <f t="shared" si="68"/>
        <v>291666.66666666669</v>
      </c>
      <c r="AI50" s="22">
        <f t="shared" si="68"/>
        <v>291666.66666666669</v>
      </c>
      <c r="AJ50" s="22">
        <f t="shared" si="68"/>
        <v>390416.66666666669</v>
      </c>
      <c r="AK50" s="22">
        <f t="shared" si="68"/>
        <v>390416.66666666669</v>
      </c>
      <c r="AL50" s="22">
        <f t="shared" si="68"/>
        <v>390416.66666666669</v>
      </c>
      <c r="AM50" s="22">
        <f t="shared" si="68"/>
        <v>794166.66666666674</v>
      </c>
      <c r="AN50" s="22">
        <f t="shared" si="68"/>
        <v>794166.66666666674</v>
      </c>
      <c r="AO50" s="22">
        <f t="shared" si="68"/>
        <v>794166.66666666674</v>
      </c>
      <c r="AP50" s="22">
        <f t="shared" si="68"/>
        <v>794166.66666666674</v>
      </c>
      <c r="AQ50" s="22">
        <f t="shared" si="68"/>
        <v>806279.16666666674</v>
      </c>
      <c r="AR50" s="22">
        <f t="shared" si="68"/>
        <v>806279.16666666674</v>
      </c>
      <c r="AS50" s="22">
        <f t="shared" si="68"/>
        <v>806279.16666666674</v>
      </c>
      <c r="AT50" s="22">
        <f t="shared" si="68"/>
        <v>806279.16666666674</v>
      </c>
      <c r="AU50" s="22">
        <f t="shared" si="68"/>
        <v>806279.16666666674</v>
      </c>
      <c r="AV50" s="22">
        <f t="shared" si="68"/>
        <v>818391.66666666674</v>
      </c>
      <c r="AW50" s="22">
        <f t="shared" si="68"/>
        <v>818391.66666666674</v>
      </c>
      <c r="AX50" s="22">
        <f t="shared" si="68"/>
        <v>818391.66666666674</v>
      </c>
      <c r="AY50" s="22">
        <f t="shared" si="68"/>
        <v>818391.66666666674</v>
      </c>
      <c r="AZ50" s="22">
        <f t="shared" si="68"/>
        <v>818391.66666666674</v>
      </c>
      <c r="BA50" s="22">
        <f t="shared" si="68"/>
        <v>818391.66666666674</v>
      </c>
      <c r="BB50" s="22">
        <f t="shared" si="68"/>
        <v>818391.66666666674</v>
      </c>
      <c r="BC50" s="22">
        <f t="shared" si="68"/>
        <v>830867.54166666674</v>
      </c>
      <c r="BD50" s="22">
        <f t="shared" si="68"/>
        <v>830867.54166666674</v>
      </c>
      <c r="BE50" s="22">
        <f t="shared" si="68"/>
        <v>830867.54166666674</v>
      </c>
      <c r="BF50" s="22">
        <f t="shared" si="68"/>
        <v>830867.54166666674</v>
      </c>
      <c r="BG50" s="22">
        <f t="shared" si="68"/>
        <v>830867.54166666674</v>
      </c>
      <c r="BH50" s="22">
        <f t="shared" si="68"/>
        <v>843343.41666666674</v>
      </c>
      <c r="BI50" s="22">
        <f t="shared" si="68"/>
        <v>843343.41666666674</v>
      </c>
      <c r="BJ50" s="22">
        <f t="shared" si="68"/>
        <v>843343.41666666674</v>
      </c>
      <c r="BK50" s="22">
        <f t="shared" si="68"/>
        <v>843343.41666666674</v>
      </c>
      <c r="BL50" s="22">
        <f t="shared" si="68"/>
        <v>843343.41666666674</v>
      </c>
      <c r="BM50" s="22">
        <f t="shared" si="68"/>
        <v>843343.41666666674</v>
      </c>
      <c r="BN50" s="22">
        <f t="shared" si="68"/>
        <v>843343.41666666674</v>
      </c>
      <c r="BO50" s="22">
        <f t="shared" si="68"/>
        <v>856193.56791666662</v>
      </c>
      <c r="BP50" s="22">
        <f t="shared" si="68"/>
        <v>856193.56791666662</v>
      </c>
      <c r="BQ50" s="22">
        <f t="shared" si="68"/>
        <v>856193.56791666662</v>
      </c>
      <c r="BR50" s="22">
        <f t="shared" si="68"/>
        <v>856193.56791666662</v>
      </c>
      <c r="BS50" s="22">
        <f t="shared" si="68"/>
        <v>856193.56791666662</v>
      </c>
      <c r="BT50" s="22">
        <f t="shared" ref="BT50:CR50" si="69">BT47-BT49</f>
        <v>869043.7191666665</v>
      </c>
      <c r="BU50" s="22">
        <f t="shared" si="69"/>
        <v>869043.7191666665</v>
      </c>
      <c r="BV50" s="22">
        <f t="shared" si="69"/>
        <v>869043.7191666665</v>
      </c>
      <c r="BW50" s="22">
        <f t="shared" si="69"/>
        <v>869043.7191666665</v>
      </c>
      <c r="BX50" s="22">
        <f t="shared" si="69"/>
        <v>869043.7191666665</v>
      </c>
      <c r="BY50" s="22">
        <f t="shared" si="69"/>
        <v>869043.7191666665</v>
      </c>
      <c r="BZ50" s="22">
        <f t="shared" si="69"/>
        <v>869043.7191666665</v>
      </c>
      <c r="CA50" s="22">
        <f t="shared" si="69"/>
        <v>882279.37495416659</v>
      </c>
      <c r="CB50" s="22">
        <f t="shared" si="69"/>
        <v>882279.37495416659</v>
      </c>
      <c r="CC50" s="22">
        <f t="shared" si="69"/>
        <v>882279.37495416659</v>
      </c>
      <c r="CD50" s="22">
        <f t="shared" si="69"/>
        <v>882279.37495416659</v>
      </c>
      <c r="CE50" s="22">
        <f t="shared" si="69"/>
        <v>882279.37495416659</v>
      </c>
      <c r="CF50" s="22">
        <f t="shared" si="69"/>
        <v>895515.03074166668</v>
      </c>
      <c r="CG50" s="22">
        <f t="shared" si="69"/>
        <v>895515.03074166668</v>
      </c>
      <c r="CH50" s="22">
        <f t="shared" si="69"/>
        <v>895515.03074166668</v>
      </c>
      <c r="CI50" s="22">
        <f t="shared" si="69"/>
        <v>895515.03074166668</v>
      </c>
      <c r="CJ50" s="22">
        <f t="shared" si="69"/>
        <v>895515.03074166668</v>
      </c>
      <c r="CK50" s="22">
        <f t="shared" si="69"/>
        <v>895515.03074166668</v>
      </c>
      <c r="CL50" s="22">
        <f t="shared" si="69"/>
        <v>895515.03074166668</v>
      </c>
      <c r="CM50" s="22">
        <f t="shared" si="69"/>
        <v>909147.75620279158</v>
      </c>
      <c r="CN50" s="22">
        <f t="shared" si="69"/>
        <v>909147.75620279158</v>
      </c>
      <c r="CO50" s="22">
        <f t="shared" si="69"/>
        <v>909147.75620279158</v>
      </c>
      <c r="CP50" s="22">
        <f t="shared" si="69"/>
        <v>909147.75620279158</v>
      </c>
      <c r="CQ50" s="22">
        <f t="shared" si="69"/>
        <v>909147.75620279158</v>
      </c>
      <c r="CR50" s="22">
        <f t="shared" si="69"/>
        <v>922780.48166391649</v>
      </c>
    </row>
    <row r="51" spans="2:96" customFormat="1" x14ac:dyDescent="0.25">
      <c r="B51" s="20" t="s">
        <v>36</v>
      </c>
      <c r="C51" s="6">
        <f>D32</f>
        <v>25</v>
      </c>
      <c r="D51" s="16">
        <v>0</v>
      </c>
      <c r="E51" s="15">
        <v>0</v>
      </c>
      <c r="G51" s="11">
        <f t="shared" ref="G51:AL51" si="70">(G$7&gt;=$C51)*$D51/12*(1+$E51)^(G$33-1)</f>
        <v>0</v>
      </c>
      <c r="H51" s="11">
        <f t="shared" si="70"/>
        <v>0</v>
      </c>
      <c r="I51" s="11">
        <f t="shared" si="70"/>
        <v>0</v>
      </c>
      <c r="J51" s="11">
        <f t="shared" si="70"/>
        <v>0</v>
      </c>
      <c r="K51" s="11">
        <f t="shared" si="70"/>
        <v>0</v>
      </c>
      <c r="L51" s="11">
        <f t="shared" si="70"/>
        <v>0</v>
      </c>
      <c r="M51" s="11">
        <f t="shared" si="70"/>
        <v>0</v>
      </c>
      <c r="N51" s="11">
        <f t="shared" si="70"/>
        <v>0</v>
      </c>
      <c r="O51" s="11">
        <f t="shared" si="70"/>
        <v>0</v>
      </c>
      <c r="P51" s="11">
        <f t="shared" si="70"/>
        <v>0</v>
      </c>
      <c r="Q51" s="11">
        <f t="shared" si="70"/>
        <v>0</v>
      </c>
      <c r="R51" s="11">
        <f t="shared" si="70"/>
        <v>0</v>
      </c>
      <c r="S51" s="11">
        <f t="shared" si="70"/>
        <v>0</v>
      </c>
      <c r="T51" s="11">
        <f t="shared" si="70"/>
        <v>0</v>
      </c>
      <c r="U51" s="11">
        <f t="shared" si="70"/>
        <v>0</v>
      </c>
      <c r="V51" s="11">
        <f t="shared" si="70"/>
        <v>0</v>
      </c>
      <c r="W51" s="11">
        <f t="shared" si="70"/>
        <v>0</v>
      </c>
      <c r="X51" s="11">
        <f t="shared" si="70"/>
        <v>0</v>
      </c>
      <c r="Y51" s="11">
        <f t="shared" si="70"/>
        <v>0</v>
      </c>
      <c r="Z51" s="11">
        <f t="shared" si="70"/>
        <v>0</v>
      </c>
      <c r="AA51" s="11">
        <f t="shared" si="70"/>
        <v>0</v>
      </c>
      <c r="AB51" s="11">
        <f t="shared" si="70"/>
        <v>0</v>
      </c>
      <c r="AC51" s="11">
        <f t="shared" si="70"/>
        <v>0</v>
      </c>
      <c r="AD51" s="11">
        <f t="shared" si="70"/>
        <v>0</v>
      </c>
      <c r="AE51" s="11">
        <f t="shared" si="70"/>
        <v>0</v>
      </c>
      <c r="AF51" s="11">
        <f t="shared" si="70"/>
        <v>0</v>
      </c>
      <c r="AG51" s="11">
        <f t="shared" si="70"/>
        <v>0</v>
      </c>
      <c r="AH51" s="11">
        <f t="shared" si="70"/>
        <v>0</v>
      </c>
      <c r="AI51" s="11">
        <f t="shared" si="70"/>
        <v>0</v>
      </c>
      <c r="AJ51" s="11">
        <f t="shared" si="70"/>
        <v>0</v>
      </c>
      <c r="AK51" s="11">
        <f t="shared" si="70"/>
        <v>0</v>
      </c>
      <c r="AL51" s="11">
        <f t="shared" si="70"/>
        <v>0</v>
      </c>
      <c r="AM51" s="11">
        <f t="shared" ref="AM51:BR51" si="71">(AM$7&gt;=$C51)*$D51/12*(1+$E51)^(AM$33-1)</f>
        <v>0</v>
      </c>
      <c r="AN51" s="11">
        <f t="shared" si="71"/>
        <v>0</v>
      </c>
      <c r="AO51" s="11">
        <f t="shared" si="71"/>
        <v>0</v>
      </c>
      <c r="AP51" s="11">
        <f t="shared" si="71"/>
        <v>0</v>
      </c>
      <c r="AQ51" s="11">
        <f t="shared" si="71"/>
        <v>0</v>
      </c>
      <c r="AR51" s="11">
        <f t="shared" si="71"/>
        <v>0</v>
      </c>
      <c r="AS51" s="11">
        <f t="shared" si="71"/>
        <v>0</v>
      </c>
      <c r="AT51" s="11">
        <f t="shared" si="71"/>
        <v>0</v>
      </c>
      <c r="AU51" s="11">
        <f t="shared" si="71"/>
        <v>0</v>
      </c>
      <c r="AV51" s="11">
        <f t="shared" si="71"/>
        <v>0</v>
      </c>
      <c r="AW51" s="11">
        <f t="shared" si="71"/>
        <v>0</v>
      </c>
      <c r="AX51" s="11">
        <f t="shared" si="71"/>
        <v>0</v>
      </c>
      <c r="AY51" s="11">
        <f t="shared" si="71"/>
        <v>0</v>
      </c>
      <c r="AZ51" s="11">
        <f t="shared" si="71"/>
        <v>0</v>
      </c>
      <c r="BA51" s="11">
        <f t="shared" si="71"/>
        <v>0</v>
      </c>
      <c r="BB51" s="11">
        <f t="shared" si="71"/>
        <v>0</v>
      </c>
      <c r="BC51" s="11">
        <f t="shared" si="71"/>
        <v>0</v>
      </c>
      <c r="BD51" s="11">
        <f t="shared" si="71"/>
        <v>0</v>
      </c>
      <c r="BE51" s="11">
        <f t="shared" si="71"/>
        <v>0</v>
      </c>
      <c r="BF51" s="11">
        <f t="shared" si="71"/>
        <v>0</v>
      </c>
      <c r="BG51" s="11">
        <f t="shared" si="71"/>
        <v>0</v>
      </c>
      <c r="BH51" s="11">
        <f t="shared" si="71"/>
        <v>0</v>
      </c>
      <c r="BI51" s="11">
        <f t="shared" si="71"/>
        <v>0</v>
      </c>
      <c r="BJ51" s="11">
        <f t="shared" si="71"/>
        <v>0</v>
      </c>
      <c r="BK51" s="11">
        <f t="shared" si="71"/>
        <v>0</v>
      </c>
      <c r="BL51" s="11">
        <f t="shared" si="71"/>
        <v>0</v>
      </c>
      <c r="BM51" s="11">
        <f t="shared" si="71"/>
        <v>0</v>
      </c>
      <c r="BN51" s="11">
        <f t="shared" si="71"/>
        <v>0</v>
      </c>
      <c r="BO51" s="11">
        <f t="shared" si="71"/>
        <v>0</v>
      </c>
      <c r="BP51" s="11">
        <f t="shared" si="71"/>
        <v>0</v>
      </c>
      <c r="BQ51" s="11">
        <f t="shared" si="71"/>
        <v>0</v>
      </c>
      <c r="BR51" s="11">
        <f t="shared" si="71"/>
        <v>0</v>
      </c>
      <c r="BS51" s="11">
        <f t="shared" ref="BS51:CR51" si="72">(BS$7&gt;=$C51)*$D51/12*(1+$E51)^(BS$33-1)</f>
        <v>0</v>
      </c>
      <c r="BT51" s="11">
        <f t="shared" si="72"/>
        <v>0</v>
      </c>
      <c r="BU51" s="11">
        <f t="shared" si="72"/>
        <v>0</v>
      </c>
      <c r="BV51" s="11">
        <f t="shared" si="72"/>
        <v>0</v>
      </c>
      <c r="BW51" s="11">
        <f t="shared" si="72"/>
        <v>0</v>
      </c>
      <c r="BX51" s="11">
        <f t="shared" si="72"/>
        <v>0</v>
      </c>
      <c r="BY51" s="11">
        <f t="shared" si="72"/>
        <v>0</v>
      </c>
      <c r="BZ51" s="11">
        <f t="shared" si="72"/>
        <v>0</v>
      </c>
      <c r="CA51" s="11">
        <f t="shared" si="72"/>
        <v>0</v>
      </c>
      <c r="CB51" s="11">
        <f t="shared" si="72"/>
        <v>0</v>
      </c>
      <c r="CC51" s="11">
        <f t="shared" si="72"/>
        <v>0</v>
      </c>
      <c r="CD51" s="11">
        <f t="shared" si="72"/>
        <v>0</v>
      </c>
      <c r="CE51" s="11">
        <f t="shared" si="72"/>
        <v>0</v>
      </c>
      <c r="CF51" s="11">
        <f t="shared" si="72"/>
        <v>0</v>
      </c>
      <c r="CG51" s="11">
        <f t="shared" si="72"/>
        <v>0</v>
      </c>
      <c r="CH51" s="11">
        <f t="shared" si="72"/>
        <v>0</v>
      </c>
      <c r="CI51" s="11">
        <f t="shared" si="72"/>
        <v>0</v>
      </c>
      <c r="CJ51" s="11">
        <f t="shared" si="72"/>
        <v>0</v>
      </c>
      <c r="CK51" s="11">
        <f t="shared" si="72"/>
        <v>0</v>
      </c>
      <c r="CL51" s="11">
        <f t="shared" si="72"/>
        <v>0</v>
      </c>
      <c r="CM51" s="11">
        <f t="shared" si="72"/>
        <v>0</v>
      </c>
      <c r="CN51" s="11">
        <f t="shared" si="72"/>
        <v>0</v>
      </c>
      <c r="CO51" s="11">
        <f t="shared" si="72"/>
        <v>0</v>
      </c>
      <c r="CP51" s="11">
        <f t="shared" si="72"/>
        <v>0</v>
      </c>
      <c r="CQ51" s="11">
        <f t="shared" si="72"/>
        <v>0</v>
      </c>
      <c r="CR51" s="11">
        <f t="shared" si="72"/>
        <v>0</v>
      </c>
    </row>
    <row r="52" spans="2:96" s="1" customFormat="1" x14ac:dyDescent="0.25">
      <c r="B52" s="1" t="s">
        <v>39</v>
      </c>
      <c r="D52" s="27"/>
      <c r="G52" s="22">
        <f>G50-G51</f>
        <v>0</v>
      </c>
      <c r="H52" s="22">
        <f t="shared" ref="H52:BS52" si="73">H50-H51</f>
        <v>0</v>
      </c>
      <c r="I52" s="22">
        <f t="shared" si="73"/>
        <v>0</v>
      </c>
      <c r="J52" s="22">
        <f t="shared" si="73"/>
        <v>0</v>
      </c>
      <c r="K52" s="22">
        <f t="shared" si="73"/>
        <v>0</v>
      </c>
      <c r="L52" s="22">
        <f t="shared" si="73"/>
        <v>0</v>
      </c>
      <c r="M52" s="22">
        <f t="shared" si="73"/>
        <v>0</v>
      </c>
      <c r="N52" s="22">
        <f t="shared" si="73"/>
        <v>0</v>
      </c>
      <c r="O52" s="22">
        <f t="shared" si="73"/>
        <v>0</v>
      </c>
      <c r="P52" s="22">
        <f t="shared" si="73"/>
        <v>0</v>
      </c>
      <c r="Q52" s="22">
        <f t="shared" si="73"/>
        <v>0</v>
      </c>
      <c r="R52" s="22">
        <f t="shared" si="73"/>
        <v>0</v>
      </c>
      <c r="S52" s="22">
        <f t="shared" si="73"/>
        <v>0</v>
      </c>
      <c r="T52" s="22">
        <f t="shared" si="73"/>
        <v>0</v>
      </c>
      <c r="U52" s="22">
        <f t="shared" si="73"/>
        <v>0</v>
      </c>
      <c r="V52" s="22">
        <f t="shared" si="73"/>
        <v>0</v>
      </c>
      <c r="W52" s="22">
        <f t="shared" si="73"/>
        <v>0</v>
      </c>
      <c r="X52" s="22">
        <f t="shared" si="73"/>
        <v>0</v>
      </c>
      <c r="Y52" s="22">
        <f t="shared" si="73"/>
        <v>0</v>
      </c>
      <c r="Z52" s="22">
        <f t="shared" si="73"/>
        <v>0</v>
      </c>
      <c r="AA52" s="22">
        <f t="shared" si="73"/>
        <v>0</v>
      </c>
      <c r="AB52" s="22">
        <f t="shared" si="73"/>
        <v>0</v>
      </c>
      <c r="AC52" s="22">
        <f t="shared" si="73"/>
        <v>0</v>
      </c>
      <c r="AD52" s="22">
        <f t="shared" si="73"/>
        <v>0</v>
      </c>
      <c r="AE52" s="22">
        <f t="shared" si="73"/>
        <v>-133333.33333333334</v>
      </c>
      <c r="AF52" s="22">
        <f t="shared" si="73"/>
        <v>-133333.33333333334</v>
      </c>
      <c r="AG52" s="22">
        <f t="shared" si="73"/>
        <v>-133333.33333333334</v>
      </c>
      <c r="AH52" s="22">
        <f t="shared" si="73"/>
        <v>291666.66666666669</v>
      </c>
      <c r="AI52" s="22">
        <f t="shared" si="73"/>
        <v>291666.66666666669</v>
      </c>
      <c r="AJ52" s="22">
        <f t="shared" si="73"/>
        <v>390416.66666666669</v>
      </c>
      <c r="AK52" s="22">
        <f t="shared" si="73"/>
        <v>390416.66666666669</v>
      </c>
      <c r="AL52" s="22">
        <f t="shared" si="73"/>
        <v>390416.66666666669</v>
      </c>
      <c r="AM52" s="22">
        <f t="shared" si="73"/>
        <v>794166.66666666674</v>
      </c>
      <c r="AN52" s="22">
        <f t="shared" si="73"/>
        <v>794166.66666666674</v>
      </c>
      <c r="AO52" s="22">
        <f t="shared" si="73"/>
        <v>794166.66666666674</v>
      </c>
      <c r="AP52" s="22">
        <f t="shared" si="73"/>
        <v>794166.66666666674</v>
      </c>
      <c r="AQ52" s="22">
        <f t="shared" si="73"/>
        <v>806279.16666666674</v>
      </c>
      <c r="AR52" s="22">
        <f t="shared" si="73"/>
        <v>806279.16666666674</v>
      </c>
      <c r="AS52" s="22">
        <f t="shared" si="73"/>
        <v>806279.16666666674</v>
      </c>
      <c r="AT52" s="22">
        <f t="shared" si="73"/>
        <v>806279.16666666674</v>
      </c>
      <c r="AU52" s="22">
        <f t="shared" si="73"/>
        <v>806279.16666666674</v>
      </c>
      <c r="AV52" s="22">
        <f t="shared" si="73"/>
        <v>818391.66666666674</v>
      </c>
      <c r="AW52" s="22">
        <f t="shared" si="73"/>
        <v>818391.66666666674</v>
      </c>
      <c r="AX52" s="22">
        <f t="shared" si="73"/>
        <v>818391.66666666674</v>
      </c>
      <c r="AY52" s="22">
        <f t="shared" si="73"/>
        <v>818391.66666666674</v>
      </c>
      <c r="AZ52" s="22">
        <f t="shared" si="73"/>
        <v>818391.66666666674</v>
      </c>
      <c r="BA52" s="22">
        <f t="shared" si="73"/>
        <v>818391.66666666674</v>
      </c>
      <c r="BB52" s="22">
        <f t="shared" si="73"/>
        <v>818391.66666666674</v>
      </c>
      <c r="BC52" s="22">
        <f t="shared" si="73"/>
        <v>830867.54166666674</v>
      </c>
      <c r="BD52" s="22">
        <f t="shared" si="73"/>
        <v>830867.54166666674</v>
      </c>
      <c r="BE52" s="22">
        <f t="shared" si="73"/>
        <v>830867.54166666674</v>
      </c>
      <c r="BF52" s="22">
        <f t="shared" si="73"/>
        <v>830867.54166666674</v>
      </c>
      <c r="BG52" s="22">
        <f t="shared" si="73"/>
        <v>830867.54166666674</v>
      </c>
      <c r="BH52" s="22">
        <f t="shared" si="73"/>
        <v>843343.41666666674</v>
      </c>
      <c r="BI52" s="22">
        <f t="shared" si="73"/>
        <v>843343.41666666674</v>
      </c>
      <c r="BJ52" s="22">
        <f t="shared" si="73"/>
        <v>843343.41666666674</v>
      </c>
      <c r="BK52" s="22">
        <f t="shared" si="73"/>
        <v>843343.41666666674</v>
      </c>
      <c r="BL52" s="22">
        <f t="shared" si="73"/>
        <v>843343.41666666674</v>
      </c>
      <c r="BM52" s="22">
        <f t="shared" si="73"/>
        <v>843343.41666666674</v>
      </c>
      <c r="BN52" s="22">
        <f t="shared" si="73"/>
        <v>843343.41666666674</v>
      </c>
      <c r="BO52" s="22">
        <f t="shared" si="73"/>
        <v>856193.56791666662</v>
      </c>
      <c r="BP52" s="22">
        <f t="shared" si="73"/>
        <v>856193.56791666662</v>
      </c>
      <c r="BQ52" s="22">
        <f t="shared" si="73"/>
        <v>856193.56791666662</v>
      </c>
      <c r="BR52" s="22">
        <f t="shared" si="73"/>
        <v>856193.56791666662</v>
      </c>
      <c r="BS52" s="22">
        <f t="shared" si="73"/>
        <v>856193.56791666662</v>
      </c>
      <c r="BT52" s="22">
        <f t="shared" ref="BT52:CR52" si="74">BT50-BT51</f>
        <v>869043.7191666665</v>
      </c>
      <c r="BU52" s="22">
        <f t="shared" si="74"/>
        <v>869043.7191666665</v>
      </c>
      <c r="BV52" s="22">
        <f t="shared" si="74"/>
        <v>869043.7191666665</v>
      </c>
      <c r="BW52" s="22">
        <f t="shared" si="74"/>
        <v>869043.7191666665</v>
      </c>
      <c r="BX52" s="22">
        <f t="shared" si="74"/>
        <v>869043.7191666665</v>
      </c>
      <c r="BY52" s="22">
        <f t="shared" si="74"/>
        <v>869043.7191666665</v>
      </c>
      <c r="BZ52" s="22">
        <f t="shared" si="74"/>
        <v>869043.7191666665</v>
      </c>
      <c r="CA52" s="22">
        <f t="shared" si="74"/>
        <v>882279.37495416659</v>
      </c>
      <c r="CB52" s="22">
        <f t="shared" si="74"/>
        <v>882279.37495416659</v>
      </c>
      <c r="CC52" s="22">
        <f t="shared" si="74"/>
        <v>882279.37495416659</v>
      </c>
      <c r="CD52" s="22">
        <f t="shared" si="74"/>
        <v>882279.37495416659</v>
      </c>
      <c r="CE52" s="22">
        <f t="shared" si="74"/>
        <v>882279.37495416659</v>
      </c>
      <c r="CF52" s="22">
        <f t="shared" si="74"/>
        <v>895515.03074166668</v>
      </c>
      <c r="CG52" s="22">
        <f t="shared" si="74"/>
        <v>895515.03074166668</v>
      </c>
      <c r="CH52" s="22">
        <f t="shared" si="74"/>
        <v>895515.03074166668</v>
      </c>
      <c r="CI52" s="22">
        <f t="shared" si="74"/>
        <v>895515.03074166668</v>
      </c>
      <c r="CJ52" s="22">
        <f t="shared" si="74"/>
        <v>895515.03074166668</v>
      </c>
      <c r="CK52" s="22">
        <f t="shared" si="74"/>
        <v>895515.03074166668</v>
      </c>
      <c r="CL52" s="22">
        <f t="shared" si="74"/>
        <v>895515.03074166668</v>
      </c>
      <c r="CM52" s="22">
        <f t="shared" si="74"/>
        <v>909147.75620279158</v>
      </c>
      <c r="CN52" s="22">
        <f t="shared" si="74"/>
        <v>909147.75620279158</v>
      </c>
      <c r="CO52" s="22">
        <f t="shared" si="74"/>
        <v>909147.75620279158</v>
      </c>
      <c r="CP52" s="22">
        <f t="shared" si="74"/>
        <v>909147.75620279158</v>
      </c>
      <c r="CQ52" s="22">
        <f t="shared" si="74"/>
        <v>909147.75620279158</v>
      </c>
      <c r="CR52" s="22">
        <f t="shared" si="74"/>
        <v>922780.48166391649</v>
      </c>
    </row>
    <row r="53" spans="2:96" x14ac:dyDescent="0.25">
      <c r="B53" s="30" t="s">
        <v>53</v>
      </c>
      <c r="G53" s="26">
        <f t="shared" ref="G53:AL53" si="75">IF(G7&lt;Breakeven,0,$C$26*$E$26/12)</f>
        <v>0</v>
      </c>
      <c r="H53" s="11">
        <f t="shared" si="75"/>
        <v>0</v>
      </c>
      <c r="I53" s="11">
        <f t="shared" si="75"/>
        <v>0</v>
      </c>
      <c r="J53" s="11">
        <f t="shared" si="75"/>
        <v>0</v>
      </c>
      <c r="K53" s="11">
        <f t="shared" si="75"/>
        <v>0</v>
      </c>
      <c r="L53" s="11">
        <f t="shared" si="75"/>
        <v>0</v>
      </c>
      <c r="M53" s="11">
        <f t="shared" si="75"/>
        <v>0</v>
      </c>
      <c r="N53" s="11">
        <f t="shared" si="75"/>
        <v>0</v>
      </c>
      <c r="O53" s="11">
        <f t="shared" si="75"/>
        <v>0</v>
      </c>
      <c r="P53" s="11">
        <f t="shared" si="75"/>
        <v>0</v>
      </c>
      <c r="Q53" s="11">
        <f t="shared" si="75"/>
        <v>0</v>
      </c>
      <c r="R53" s="11">
        <f t="shared" si="75"/>
        <v>0</v>
      </c>
      <c r="S53" s="11">
        <f t="shared" si="75"/>
        <v>0</v>
      </c>
      <c r="T53" s="11">
        <f t="shared" si="75"/>
        <v>0</v>
      </c>
      <c r="U53" s="11">
        <f t="shared" si="75"/>
        <v>0</v>
      </c>
      <c r="V53" s="11">
        <f t="shared" si="75"/>
        <v>0</v>
      </c>
      <c r="W53" s="11">
        <f t="shared" si="75"/>
        <v>0</v>
      </c>
      <c r="X53" s="11">
        <f t="shared" si="75"/>
        <v>0</v>
      </c>
      <c r="Y53" s="11">
        <f t="shared" si="75"/>
        <v>0</v>
      </c>
      <c r="Z53" s="11">
        <f t="shared" si="75"/>
        <v>0</v>
      </c>
      <c r="AA53" s="11">
        <f t="shared" si="75"/>
        <v>0</v>
      </c>
      <c r="AB53" s="11">
        <f t="shared" si="75"/>
        <v>0</v>
      </c>
      <c r="AC53" s="11">
        <f t="shared" si="75"/>
        <v>0</v>
      </c>
      <c r="AD53" s="11">
        <f t="shared" si="75"/>
        <v>0</v>
      </c>
      <c r="AE53" s="11">
        <f t="shared" si="75"/>
        <v>0</v>
      </c>
      <c r="AF53" s="11">
        <f t="shared" si="75"/>
        <v>0</v>
      </c>
      <c r="AG53" s="11">
        <f t="shared" si="75"/>
        <v>0</v>
      </c>
      <c r="AH53" s="11">
        <f t="shared" ca="1" si="75"/>
        <v>269004.40338547435</v>
      </c>
      <c r="AI53" s="11">
        <f t="shared" ca="1" si="75"/>
        <v>269004.40338547435</v>
      </c>
      <c r="AJ53" s="11">
        <f t="shared" ca="1" si="75"/>
        <v>269004.40338547435</v>
      </c>
      <c r="AK53" s="11">
        <f t="shared" ca="1" si="75"/>
        <v>269004.40338547435</v>
      </c>
      <c r="AL53" s="11">
        <f t="shared" ca="1" si="75"/>
        <v>269004.40338547435</v>
      </c>
      <c r="AM53" s="11">
        <f t="shared" ref="AM53:BR53" ca="1" si="76">IF(AM7&lt;Breakeven,0,$C$26*$E$26/12)</f>
        <v>269004.40338547435</v>
      </c>
      <c r="AN53" s="11">
        <f t="shared" ca="1" si="76"/>
        <v>269004.40338547435</v>
      </c>
      <c r="AO53" s="11">
        <f t="shared" ca="1" si="76"/>
        <v>269004.40338547435</v>
      </c>
      <c r="AP53" s="11">
        <f t="shared" ca="1" si="76"/>
        <v>269004.40338547435</v>
      </c>
      <c r="AQ53" s="11">
        <f t="shared" ca="1" si="76"/>
        <v>269004.40338547435</v>
      </c>
      <c r="AR53" s="11">
        <f t="shared" ca="1" si="76"/>
        <v>269004.40338547435</v>
      </c>
      <c r="AS53" s="11">
        <f t="shared" ca="1" si="76"/>
        <v>269004.40338547435</v>
      </c>
      <c r="AT53" s="11">
        <f t="shared" ca="1" si="76"/>
        <v>269004.40338547435</v>
      </c>
      <c r="AU53" s="11">
        <f t="shared" ca="1" si="76"/>
        <v>269004.40338547435</v>
      </c>
      <c r="AV53" s="11">
        <f t="shared" ca="1" si="76"/>
        <v>269004.40338547435</v>
      </c>
      <c r="AW53" s="11">
        <f t="shared" ca="1" si="76"/>
        <v>269004.40338547435</v>
      </c>
      <c r="AX53" s="11">
        <f t="shared" ca="1" si="76"/>
        <v>269004.40338547435</v>
      </c>
      <c r="AY53" s="11">
        <f t="shared" ca="1" si="76"/>
        <v>269004.40338547435</v>
      </c>
      <c r="AZ53" s="11">
        <f t="shared" ca="1" si="76"/>
        <v>269004.40338547435</v>
      </c>
      <c r="BA53" s="11">
        <f t="shared" ca="1" si="76"/>
        <v>269004.40338547435</v>
      </c>
      <c r="BB53" s="11">
        <f t="shared" ca="1" si="76"/>
        <v>269004.40338547435</v>
      </c>
      <c r="BC53" s="11">
        <f t="shared" ca="1" si="76"/>
        <v>269004.40338547435</v>
      </c>
      <c r="BD53" s="11">
        <f t="shared" ca="1" si="76"/>
        <v>269004.40338547435</v>
      </c>
      <c r="BE53" s="11">
        <f t="shared" ca="1" si="76"/>
        <v>269004.40338547435</v>
      </c>
      <c r="BF53" s="11">
        <f t="shared" ca="1" si="76"/>
        <v>269004.40338547435</v>
      </c>
      <c r="BG53" s="11">
        <f t="shared" ca="1" si="76"/>
        <v>269004.40338547435</v>
      </c>
      <c r="BH53" s="11">
        <f t="shared" ca="1" si="76"/>
        <v>269004.40338547435</v>
      </c>
      <c r="BI53" s="11">
        <f t="shared" ca="1" si="76"/>
        <v>269004.40338547435</v>
      </c>
      <c r="BJ53" s="11">
        <f t="shared" ca="1" si="76"/>
        <v>269004.40338547435</v>
      </c>
      <c r="BK53" s="11">
        <f t="shared" ca="1" si="76"/>
        <v>269004.40338547435</v>
      </c>
      <c r="BL53" s="11">
        <f t="shared" ca="1" si="76"/>
        <v>269004.40338547435</v>
      </c>
      <c r="BM53" s="11">
        <f t="shared" ca="1" si="76"/>
        <v>269004.40338547435</v>
      </c>
      <c r="BN53" s="11">
        <f t="shared" ca="1" si="76"/>
        <v>269004.40338547435</v>
      </c>
      <c r="BO53" s="11">
        <f t="shared" ca="1" si="76"/>
        <v>269004.40338547435</v>
      </c>
      <c r="BP53" s="11">
        <f t="shared" ca="1" si="76"/>
        <v>269004.40338547435</v>
      </c>
      <c r="BQ53" s="11">
        <f t="shared" ca="1" si="76"/>
        <v>269004.40338547435</v>
      </c>
      <c r="BR53" s="11">
        <f t="shared" ca="1" si="76"/>
        <v>269004.40338547435</v>
      </c>
      <c r="BS53" s="11">
        <f t="shared" ref="BS53:CR53" ca="1" si="77">IF(BS7&lt;Breakeven,0,$C$26*$E$26/12)</f>
        <v>269004.40338547435</v>
      </c>
      <c r="BT53" s="11">
        <f t="shared" ca="1" si="77"/>
        <v>269004.40338547435</v>
      </c>
      <c r="BU53" s="11">
        <f t="shared" ca="1" si="77"/>
        <v>269004.40338547435</v>
      </c>
      <c r="BV53" s="11">
        <f t="shared" ca="1" si="77"/>
        <v>269004.40338547435</v>
      </c>
      <c r="BW53" s="11">
        <f t="shared" ca="1" si="77"/>
        <v>269004.40338547435</v>
      </c>
      <c r="BX53" s="11">
        <f t="shared" ca="1" si="77"/>
        <v>269004.40338547435</v>
      </c>
      <c r="BY53" s="11">
        <f t="shared" ca="1" si="77"/>
        <v>269004.40338547435</v>
      </c>
      <c r="BZ53" s="11">
        <f t="shared" ca="1" si="77"/>
        <v>269004.40338547435</v>
      </c>
      <c r="CA53" s="11">
        <f t="shared" ca="1" si="77"/>
        <v>269004.40338547435</v>
      </c>
      <c r="CB53" s="11">
        <f t="shared" ca="1" si="77"/>
        <v>269004.40338547435</v>
      </c>
      <c r="CC53" s="11">
        <f t="shared" ca="1" si="77"/>
        <v>269004.40338547435</v>
      </c>
      <c r="CD53" s="11">
        <f t="shared" ca="1" si="77"/>
        <v>269004.40338547435</v>
      </c>
      <c r="CE53" s="11">
        <f t="shared" ca="1" si="77"/>
        <v>269004.40338547435</v>
      </c>
      <c r="CF53" s="11">
        <f t="shared" ca="1" si="77"/>
        <v>269004.40338547435</v>
      </c>
      <c r="CG53" s="11">
        <f t="shared" ca="1" si="77"/>
        <v>269004.40338547435</v>
      </c>
      <c r="CH53" s="11">
        <f t="shared" ca="1" si="77"/>
        <v>269004.40338547435</v>
      </c>
      <c r="CI53" s="11">
        <f t="shared" ca="1" si="77"/>
        <v>269004.40338547435</v>
      </c>
      <c r="CJ53" s="11">
        <f t="shared" ca="1" si="77"/>
        <v>269004.40338547435</v>
      </c>
      <c r="CK53" s="11">
        <f t="shared" ca="1" si="77"/>
        <v>269004.40338547435</v>
      </c>
      <c r="CL53" s="11">
        <f t="shared" ca="1" si="77"/>
        <v>269004.40338547435</v>
      </c>
      <c r="CM53" s="11">
        <f t="shared" ca="1" si="77"/>
        <v>269004.40338547435</v>
      </c>
      <c r="CN53" s="11">
        <f t="shared" ca="1" si="77"/>
        <v>269004.40338547435</v>
      </c>
      <c r="CO53" s="11">
        <f t="shared" ca="1" si="77"/>
        <v>269004.40338547435</v>
      </c>
      <c r="CP53" s="11">
        <f t="shared" ca="1" si="77"/>
        <v>269004.40338547435</v>
      </c>
      <c r="CQ53" s="11">
        <f t="shared" ca="1" si="77"/>
        <v>269004.40338547435</v>
      </c>
      <c r="CR53" s="11">
        <f t="shared" ca="1" si="77"/>
        <v>269004.40338547435</v>
      </c>
    </row>
    <row r="54" spans="2:96" s="1" customFormat="1" x14ac:dyDescent="0.25">
      <c r="B54" s="1" t="s">
        <v>54</v>
      </c>
      <c r="G54" s="22">
        <f>G52-G53</f>
        <v>0</v>
      </c>
      <c r="H54" s="22">
        <f t="shared" ref="H54:BS54" si="78">H52-H53</f>
        <v>0</v>
      </c>
      <c r="I54" s="22">
        <f t="shared" si="78"/>
        <v>0</v>
      </c>
      <c r="J54" s="22">
        <f t="shared" si="78"/>
        <v>0</v>
      </c>
      <c r="K54" s="22">
        <f t="shared" si="78"/>
        <v>0</v>
      </c>
      <c r="L54" s="22">
        <f t="shared" si="78"/>
        <v>0</v>
      </c>
      <c r="M54" s="22">
        <f t="shared" si="78"/>
        <v>0</v>
      </c>
      <c r="N54" s="22">
        <f t="shared" si="78"/>
        <v>0</v>
      </c>
      <c r="O54" s="22">
        <f t="shared" si="78"/>
        <v>0</v>
      </c>
      <c r="P54" s="22">
        <f t="shared" si="78"/>
        <v>0</v>
      </c>
      <c r="Q54" s="22">
        <f t="shared" si="78"/>
        <v>0</v>
      </c>
      <c r="R54" s="22">
        <f t="shared" si="78"/>
        <v>0</v>
      </c>
      <c r="S54" s="22">
        <f t="shared" si="78"/>
        <v>0</v>
      </c>
      <c r="T54" s="22">
        <f t="shared" si="78"/>
        <v>0</v>
      </c>
      <c r="U54" s="22">
        <f t="shared" si="78"/>
        <v>0</v>
      </c>
      <c r="V54" s="22">
        <f t="shared" si="78"/>
        <v>0</v>
      </c>
      <c r="W54" s="22">
        <f t="shared" si="78"/>
        <v>0</v>
      </c>
      <c r="X54" s="22">
        <f t="shared" si="78"/>
        <v>0</v>
      </c>
      <c r="Y54" s="22">
        <f t="shared" si="78"/>
        <v>0</v>
      </c>
      <c r="Z54" s="22">
        <f t="shared" si="78"/>
        <v>0</v>
      </c>
      <c r="AA54" s="22">
        <f t="shared" si="78"/>
        <v>0</v>
      </c>
      <c r="AB54" s="22">
        <f t="shared" si="78"/>
        <v>0</v>
      </c>
      <c r="AC54" s="22">
        <f t="shared" si="78"/>
        <v>0</v>
      </c>
      <c r="AD54" s="22">
        <f t="shared" si="78"/>
        <v>0</v>
      </c>
      <c r="AE54" s="22">
        <f t="shared" si="78"/>
        <v>-133333.33333333334</v>
      </c>
      <c r="AF54" s="22">
        <f t="shared" si="78"/>
        <v>-133333.33333333334</v>
      </c>
      <c r="AG54" s="22">
        <f t="shared" si="78"/>
        <v>-133333.33333333334</v>
      </c>
      <c r="AH54" s="22">
        <f t="shared" ca="1" si="78"/>
        <v>22662.263281192339</v>
      </c>
      <c r="AI54" s="22">
        <f t="shared" ca="1" si="78"/>
        <v>22662.263281192339</v>
      </c>
      <c r="AJ54" s="22">
        <f t="shared" ca="1" si="78"/>
        <v>121412.26328119234</v>
      </c>
      <c r="AK54" s="22">
        <f t="shared" ca="1" si="78"/>
        <v>121412.26328119234</v>
      </c>
      <c r="AL54" s="22">
        <f t="shared" ca="1" si="78"/>
        <v>121412.26328119234</v>
      </c>
      <c r="AM54" s="22">
        <f t="shared" ca="1" si="78"/>
        <v>525162.2632811924</v>
      </c>
      <c r="AN54" s="22">
        <f t="shared" ca="1" si="78"/>
        <v>525162.2632811924</v>
      </c>
      <c r="AO54" s="22">
        <f t="shared" ca="1" si="78"/>
        <v>525162.2632811924</v>
      </c>
      <c r="AP54" s="22">
        <f t="shared" ca="1" si="78"/>
        <v>525162.2632811924</v>
      </c>
      <c r="AQ54" s="22">
        <f t="shared" ca="1" si="78"/>
        <v>537274.7632811924</v>
      </c>
      <c r="AR54" s="22">
        <f t="shared" ca="1" si="78"/>
        <v>537274.7632811924</v>
      </c>
      <c r="AS54" s="22">
        <f t="shared" ca="1" si="78"/>
        <v>537274.7632811924</v>
      </c>
      <c r="AT54" s="22">
        <f t="shared" ca="1" si="78"/>
        <v>537274.7632811924</v>
      </c>
      <c r="AU54" s="22">
        <f t="shared" ca="1" si="78"/>
        <v>537274.7632811924</v>
      </c>
      <c r="AV54" s="22">
        <f t="shared" ca="1" si="78"/>
        <v>549387.2632811924</v>
      </c>
      <c r="AW54" s="22">
        <f t="shared" ca="1" si="78"/>
        <v>549387.2632811924</v>
      </c>
      <c r="AX54" s="22">
        <f t="shared" ca="1" si="78"/>
        <v>549387.2632811924</v>
      </c>
      <c r="AY54" s="22">
        <f t="shared" ca="1" si="78"/>
        <v>549387.2632811924</v>
      </c>
      <c r="AZ54" s="22">
        <f t="shared" ca="1" si="78"/>
        <v>549387.2632811924</v>
      </c>
      <c r="BA54" s="22">
        <f t="shared" ca="1" si="78"/>
        <v>549387.2632811924</v>
      </c>
      <c r="BB54" s="22">
        <f t="shared" ca="1" si="78"/>
        <v>549387.2632811924</v>
      </c>
      <c r="BC54" s="22">
        <f t="shared" ca="1" si="78"/>
        <v>561863.1382811924</v>
      </c>
      <c r="BD54" s="22">
        <f t="shared" ca="1" si="78"/>
        <v>561863.1382811924</v>
      </c>
      <c r="BE54" s="22">
        <f t="shared" ca="1" si="78"/>
        <v>561863.1382811924</v>
      </c>
      <c r="BF54" s="22">
        <f t="shared" ca="1" si="78"/>
        <v>561863.1382811924</v>
      </c>
      <c r="BG54" s="22">
        <f t="shared" ca="1" si="78"/>
        <v>561863.1382811924</v>
      </c>
      <c r="BH54" s="22">
        <f t="shared" ca="1" si="78"/>
        <v>574339.0132811924</v>
      </c>
      <c r="BI54" s="22">
        <f t="shared" ca="1" si="78"/>
        <v>574339.0132811924</v>
      </c>
      <c r="BJ54" s="22">
        <f t="shared" ca="1" si="78"/>
        <v>574339.0132811924</v>
      </c>
      <c r="BK54" s="22">
        <f t="shared" ca="1" si="78"/>
        <v>574339.0132811924</v>
      </c>
      <c r="BL54" s="22">
        <f t="shared" ca="1" si="78"/>
        <v>574339.0132811924</v>
      </c>
      <c r="BM54" s="22">
        <f t="shared" ca="1" si="78"/>
        <v>574339.0132811924</v>
      </c>
      <c r="BN54" s="22">
        <f t="shared" ca="1" si="78"/>
        <v>574339.0132811924</v>
      </c>
      <c r="BO54" s="22">
        <f t="shared" ca="1" si="78"/>
        <v>587189.16453119228</v>
      </c>
      <c r="BP54" s="22">
        <f t="shared" ca="1" si="78"/>
        <v>587189.16453119228</v>
      </c>
      <c r="BQ54" s="22">
        <f t="shared" ca="1" si="78"/>
        <v>587189.16453119228</v>
      </c>
      <c r="BR54" s="22">
        <f t="shared" ca="1" si="78"/>
        <v>587189.16453119228</v>
      </c>
      <c r="BS54" s="22">
        <f t="shared" ca="1" si="78"/>
        <v>587189.16453119228</v>
      </c>
      <c r="BT54" s="22">
        <f t="shared" ref="BT54:CR54" ca="1" si="79">BT52-BT53</f>
        <v>600039.31578119216</v>
      </c>
      <c r="BU54" s="22">
        <f t="shared" ca="1" si="79"/>
        <v>600039.31578119216</v>
      </c>
      <c r="BV54" s="22">
        <f t="shared" ca="1" si="79"/>
        <v>600039.31578119216</v>
      </c>
      <c r="BW54" s="22">
        <f t="shared" ca="1" si="79"/>
        <v>600039.31578119216</v>
      </c>
      <c r="BX54" s="22">
        <f t="shared" ca="1" si="79"/>
        <v>600039.31578119216</v>
      </c>
      <c r="BY54" s="22">
        <f t="shared" ca="1" si="79"/>
        <v>600039.31578119216</v>
      </c>
      <c r="BZ54" s="22">
        <f t="shared" ca="1" si="79"/>
        <v>600039.31578119216</v>
      </c>
      <c r="CA54" s="22">
        <f t="shared" ca="1" si="79"/>
        <v>613274.97156869224</v>
      </c>
      <c r="CB54" s="22">
        <f t="shared" ca="1" si="79"/>
        <v>613274.97156869224</v>
      </c>
      <c r="CC54" s="22">
        <f t="shared" ca="1" si="79"/>
        <v>613274.97156869224</v>
      </c>
      <c r="CD54" s="22">
        <f t="shared" ca="1" si="79"/>
        <v>613274.97156869224</v>
      </c>
      <c r="CE54" s="22">
        <f t="shared" ca="1" si="79"/>
        <v>613274.97156869224</v>
      </c>
      <c r="CF54" s="22">
        <f t="shared" ca="1" si="79"/>
        <v>626510.62735619233</v>
      </c>
      <c r="CG54" s="22">
        <f t="shared" ca="1" si="79"/>
        <v>626510.62735619233</v>
      </c>
      <c r="CH54" s="22">
        <f t="shared" ca="1" si="79"/>
        <v>626510.62735619233</v>
      </c>
      <c r="CI54" s="22">
        <f t="shared" ca="1" si="79"/>
        <v>626510.62735619233</v>
      </c>
      <c r="CJ54" s="22">
        <f t="shared" ca="1" si="79"/>
        <v>626510.62735619233</v>
      </c>
      <c r="CK54" s="22">
        <f t="shared" ca="1" si="79"/>
        <v>626510.62735619233</v>
      </c>
      <c r="CL54" s="22">
        <f t="shared" ca="1" si="79"/>
        <v>626510.62735619233</v>
      </c>
      <c r="CM54" s="22">
        <f t="shared" ca="1" si="79"/>
        <v>640143.35281731724</v>
      </c>
      <c r="CN54" s="22">
        <f t="shared" ca="1" si="79"/>
        <v>640143.35281731724</v>
      </c>
      <c r="CO54" s="22">
        <f t="shared" ca="1" si="79"/>
        <v>640143.35281731724</v>
      </c>
      <c r="CP54" s="22">
        <f t="shared" ca="1" si="79"/>
        <v>640143.35281731724</v>
      </c>
      <c r="CQ54" s="22">
        <f t="shared" ca="1" si="79"/>
        <v>640143.35281731724</v>
      </c>
      <c r="CR54" s="22">
        <f t="shared" ca="1" si="79"/>
        <v>653776.07827844215</v>
      </c>
    </row>
    <row r="55" spans="2:96" x14ac:dyDescent="0.25"/>
    <row r="56" spans="2:96" x14ac:dyDescent="0.25">
      <c r="B56" s="1" t="s">
        <v>55</v>
      </c>
    </row>
    <row r="57" spans="2:96" x14ac:dyDescent="0.25">
      <c r="B57" s="10" t="s">
        <v>56</v>
      </c>
      <c r="C57" s="39">
        <f>MAX($G$7:$CR$7)</f>
        <v>90</v>
      </c>
      <c r="D57" s="13"/>
      <c r="F57" s="34" t="s">
        <v>61</v>
      </c>
      <c r="G57" s="23">
        <f t="shared" ref="G57:AL57" si="80">(G$7=$C$57)*$C$62</f>
        <v>0</v>
      </c>
      <c r="H57" s="23">
        <f t="shared" si="80"/>
        <v>0</v>
      </c>
      <c r="I57" s="23">
        <f t="shared" si="80"/>
        <v>0</v>
      </c>
      <c r="J57" s="23">
        <f t="shared" si="80"/>
        <v>0</v>
      </c>
      <c r="K57" s="23">
        <f t="shared" si="80"/>
        <v>0</v>
      </c>
      <c r="L57" s="23">
        <f t="shared" si="80"/>
        <v>0</v>
      </c>
      <c r="M57" s="23">
        <f t="shared" si="80"/>
        <v>0</v>
      </c>
      <c r="N57" s="23">
        <f t="shared" si="80"/>
        <v>0</v>
      </c>
      <c r="O57" s="23">
        <f t="shared" si="80"/>
        <v>0</v>
      </c>
      <c r="P57" s="23">
        <f t="shared" si="80"/>
        <v>0</v>
      </c>
      <c r="Q57" s="23">
        <f t="shared" si="80"/>
        <v>0</v>
      </c>
      <c r="R57" s="23">
        <f t="shared" si="80"/>
        <v>0</v>
      </c>
      <c r="S57" s="23">
        <f t="shared" si="80"/>
        <v>0</v>
      </c>
      <c r="T57" s="23">
        <f t="shared" si="80"/>
        <v>0</v>
      </c>
      <c r="U57" s="23">
        <f t="shared" si="80"/>
        <v>0</v>
      </c>
      <c r="V57" s="23">
        <f t="shared" si="80"/>
        <v>0</v>
      </c>
      <c r="W57" s="23">
        <f t="shared" si="80"/>
        <v>0</v>
      </c>
      <c r="X57" s="23">
        <f t="shared" si="80"/>
        <v>0</v>
      </c>
      <c r="Y57" s="23">
        <f t="shared" si="80"/>
        <v>0</v>
      </c>
      <c r="Z57" s="23">
        <f t="shared" si="80"/>
        <v>0</v>
      </c>
      <c r="AA57" s="23">
        <f t="shared" si="80"/>
        <v>0</v>
      </c>
      <c r="AB57" s="23">
        <f t="shared" si="80"/>
        <v>0</v>
      </c>
      <c r="AC57" s="23">
        <f t="shared" si="80"/>
        <v>0</v>
      </c>
      <c r="AD57" s="23">
        <f t="shared" si="80"/>
        <v>0</v>
      </c>
      <c r="AE57" s="23">
        <f t="shared" si="80"/>
        <v>0</v>
      </c>
      <c r="AF57" s="23">
        <f t="shared" si="80"/>
        <v>0</v>
      </c>
      <c r="AG57" s="23">
        <f t="shared" si="80"/>
        <v>0</v>
      </c>
      <c r="AH57" s="23">
        <f t="shared" si="80"/>
        <v>0</v>
      </c>
      <c r="AI57" s="23">
        <f t="shared" si="80"/>
        <v>0</v>
      </c>
      <c r="AJ57" s="23">
        <f t="shared" si="80"/>
        <v>0</v>
      </c>
      <c r="AK57" s="23">
        <f t="shared" si="80"/>
        <v>0</v>
      </c>
      <c r="AL57" s="23">
        <f t="shared" si="80"/>
        <v>0</v>
      </c>
      <c r="AM57" s="23">
        <f t="shared" ref="AM57:BR57" si="81">(AM$7=$C$57)*$C$62</f>
        <v>0</v>
      </c>
      <c r="AN57" s="23">
        <f t="shared" si="81"/>
        <v>0</v>
      </c>
      <c r="AO57" s="23">
        <f t="shared" si="81"/>
        <v>0</v>
      </c>
      <c r="AP57" s="23">
        <f t="shared" si="81"/>
        <v>0</v>
      </c>
      <c r="AQ57" s="23">
        <f t="shared" si="81"/>
        <v>0</v>
      </c>
      <c r="AR57" s="23">
        <f t="shared" si="81"/>
        <v>0</v>
      </c>
      <c r="AS57" s="23">
        <f t="shared" si="81"/>
        <v>0</v>
      </c>
      <c r="AT57" s="23">
        <f t="shared" si="81"/>
        <v>0</v>
      </c>
      <c r="AU57" s="23">
        <f t="shared" si="81"/>
        <v>0</v>
      </c>
      <c r="AV57" s="23">
        <f t="shared" si="81"/>
        <v>0</v>
      </c>
      <c r="AW57" s="23">
        <f t="shared" si="81"/>
        <v>0</v>
      </c>
      <c r="AX57" s="23">
        <f t="shared" si="81"/>
        <v>0</v>
      </c>
      <c r="AY57" s="23">
        <f t="shared" si="81"/>
        <v>0</v>
      </c>
      <c r="AZ57" s="23">
        <f t="shared" si="81"/>
        <v>0</v>
      </c>
      <c r="BA57" s="23">
        <f t="shared" si="81"/>
        <v>0</v>
      </c>
      <c r="BB57" s="23">
        <f t="shared" si="81"/>
        <v>0</v>
      </c>
      <c r="BC57" s="23">
        <f t="shared" si="81"/>
        <v>0</v>
      </c>
      <c r="BD57" s="23">
        <f t="shared" si="81"/>
        <v>0</v>
      </c>
      <c r="BE57" s="23">
        <f t="shared" si="81"/>
        <v>0</v>
      </c>
      <c r="BF57" s="23">
        <f t="shared" si="81"/>
        <v>0</v>
      </c>
      <c r="BG57" s="23">
        <f t="shared" si="81"/>
        <v>0</v>
      </c>
      <c r="BH57" s="23">
        <f t="shared" si="81"/>
        <v>0</v>
      </c>
      <c r="BI57" s="23">
        <f t="shared" si="81"/>
        <v>0</v>
      </c>
      <c r="BJ57" s="23">
        <f t="shared" si="81"/>
        <v>0</v>
      </c>
      <c r="BK57" s="23">
        <f t="shared" si="81"/>
        <v>0</v>
      </c>
      <c r="BL57" s="23">
        <f t="shared" si="81"/>
        <v>0</v>
      </c>
      <c r="BM57" s="23">
        <f t="shared" si="81"/>
        <v>0</v>
      </c>
      <c r="BN57" s="23">
        <f t="shared" si="81"/>
        <v>0</v>
      </c>
      <c r="BO57" s="23">
        <f t="shared" si="81"/>
        <v>0</v>
      </c>
      <c r="BP57" s="23">
        <f t="shared" si="81"/>
        <v>0</v>
      </c>
      <c r="BQ57" s="23">
        <f t="shared" si="81"/>
        <v>0</v>
      </c>
      <c r="BR57" s="23">
        <f t="shared" si="81"/>
        <v>0</v>
      </c>
      <c r="BS57" s="23">
        <f t="shared" ref="BS57:CR57" si="82">(BS$7=$C$57)*$C$62</f>
        <v>0</v>
      </c>
      <c r="BT57" s="23">
        <f t="shared" si="82"/>
        <v>0</v>
      </c>
      <c r="BU57" s="23">
        <f t="shared" si="82"/>
        <v>0</v>
      </c>
      <c r="BV57" s="23">
        <f t="shared" si="82"/>
        <v>0</v>
      </c>
      <c r="BW57" s="23">
        <f t="shared" si="82"/>
        <v>0</v>
      </c>
      <c r="BX57" s="23">
        <f t="shared" si="82"/>
        <v>0</v>
      </c>
      <c r="BY57" s="23">
        <f t="shared" si="82"/>
        <v>0</v>
      </c>
      <c r="BZ57" s="23">
        <f t="shared" si="82"/>
        <v>0</v>
      </c>
      <c r="CA57" s="23">
        <f t="shared" si="82"/>
        <v>0</v>
      </c>
      <c r="CB57" s="23">
        <f t="shared" si="82"/>
        <v>0</v>
      </c>
      <c r="CC57" s="23">
        <f t="shared" si="82"/>
        <v>0</v>
      </c>
      <c r="CD57" s="23">
        <f t="shared" si="82"/>
        <v>0</v>
      </c>
      <c r="CE57" s="23">
        <f t="shared" si="82"/>
        <v>0</v>
      </c>
      <c r="CF57" s="23">
        <f t="shared" si="82"/>
        <v>0</v>
      </c>
      <c r="CG57" s="23">
        <f t="shared" si="82"/>
        <v>0</v>
      </c>
      <c r="CH57" s="23">
        <f t="shared" si="82"/>
        <v>0</v>
      </c>
      <c r="CI57" s="23">
        <f t="shared" si="82"/>
        <v>0</v>
      </c>
      <c r="CJ57" s="23">
        <f t="shared" si="82"/>
        <v>0</v>
      </c>
      <c r="CK57" s="23">
        <f t="shared" si="82"/>
        <v>0</v>
      </c>
      <c r="CL57" s="23">
        <f t="shared" si="82"/>
        <v>0</v>
      </c>
      <c r="CM57" s="23">
        <f t="shared" si="82"/>
        <v>0</v>
      </c>
      <c r="CN57" s="23">
        <f t="shared" si="82"/>
        <v>0</v>
      </c>
      <c r="CO57" s="23">
        <f t="shared" si="82"/>
        <v>0</v>
      </c>
      <c r="CP57" s="23">
        <f t="shared" si="82"/>
        <v>0</v>
      </c>
      <c r="CQ57" s="23">
        <f t="shared" si="82"/>
        <v>0</v>
      </c>
      <c r="CR57" s="23">
        <f t="shared" si="82"/>
        <v>198313914.42304534</v>
      </c>
    </row>
    <row r="58" spans="2:96" x14ac:dyDescent="0.25">
      <c r="B58" s="10" t="s">
        <v>57</v>
      </c>
      <c r="C58" s="40">
        <v>5.5E-2</v>
      </c>
      <c r="F58" s="34" t="s">
        <v>62</v>
      </c>
      <c r="G58" s="11">
        <f t="shared" ref="G58:AL58" ca="1" si="83">(G$7=$C$57)*G30</f>
        <v>0</v>
      </c>
      <c r="H58" s="11">
        <f t="shared" ca="1" si="83"/>
        <v>0</v>
      </c>
      <c r="I58" s="11">
        <f t="shared" ca="1" si="83"/>
        <v>0</v>
      </c>
      <c r="J58" s="11">
        <f t="shared" ca="1" si="83"/>
        <v>0</v>
      </c>
      <c r="K58" s="11">
        <f t="shared" ca="1" si="83"/>
        <v>0</v>
      </c>
      <c r="L58" s="11">
        <f t="shared" ca="1" si="83"/>
        <v>0</v>
      </c>
      <c r="M58" s="11">
        <f t="shared" ca="1" si="83"/>
        <v>0</v>
      </c>
      <c r="N58" s="11">
        <f t="shared" ca="1" si="83"/>
        <v>0</v>
      </c>
      <c r="O58" s="11">
        <f t="shared" ca="1" si="83"/>
        <v>0</v>
      </c>
      <c r="P58" s="11">
        <f t="shared" ca="1" si="83"/>
        <v>0</v>
      </c>
      <c r="Q58" s="11">
        <f t="shared" ca="1" si="83"/>
        <v>0</v>
      </c>
      <c r="R58" s="11">
        <f t="shared" ca="1" si="83"/>
        <v>0</v>
      </c>
      <c r="S58" s="11">
        <f t="shared" ca="1" si="83"/>
        <v>0</v>
      </c>
      <c r="T58" s="11">
        <f t="shared" ca="1" si="83"/>
        <v>0</v>
      </c>
      <c r="U58" s="11">
        <f t="shared" ca="1" si="83"/>
        <v>0</v>
      </c>
      <c r="V58" s="11">
        <f t="shared" ca="1" si="83"/>
        <v>0</v>
      </c>
      <c r="W58" s="11">
        <f t="shared" ca="1" si="83"/>
        <v>0</v>
      </c>
      <c r="X58" s="11">
        <f t="shared" ca="1" si="83"/>
        <v>0</v>
      </c>
      <c r="Y58" s="11">
        <f t="shared" ca="1" si="83"/>
        <v>0</v>
      </c>
      <c r="Z58" s="11">
        <f t="shared" ca="1" si="83"/>
        <v>0</v>
      </c>
      <c r="AA58" s="11">
        <f t="shared" ca="1" si="83"/>
        <v>0</v>
      </c>
      <c r="AB58" s="11">
        <f t="shared" ca="1" si="83"/>
        <v>0</v>
      </c>
      <c r="AC58" s="11">
        <f t="shared" ca="1" si="83"/>
        <v>0</v>
      </c>
      <c r="AD58" s="11">
        <f t="shared" ca="1" si="83"/>
        <v>0</v>
      </c>
      <c r="AE58" s="11">
        <f t="shared" ca="1" si="83"/>
        <v>0</v>
      </c>
      <c r="AF58" s="11">
        <f t="shared" ca="1" si="83"/>
        <v>0</v>
      </c>
      <c r="AG58" s="11">
        <f t="shared" ca="1" si="83"/>
        <v>0</v>
      </c>
      <c r="AH58" s="11">
        <f t="shared" ca="1" si="83"/>
        <v>0</v>
      </c>
      <c r="AI58" s="11">
        <f t="shared" ca="1" si="83"/>
        <v>0</v>
      </c>
      <c r="AJ58" s="11">
        <f t="shared" ca="1" si="83"/>
        <v>0</v>
      </c>
      <c r="AK58" s="11">
        <f t="shared" ca="1" si="83"/>
        <v>0</v>
      </c>
      <c r="AL58" s="11">
        <f t="shared" ca="1" si="83"/>
        <v>0</v>
      </c>
      <c r="AM58" s="11">
        <f t="shared" ref="AM58:BR58" ca="1" si="84">(AM$7=$C$57)*AM30</f>
        <v>0</v>
      </c>
      <c r="AN58" s="11">
        <f t="shared" ca="1" si="84"/>
        <v>0</v>
      </c>
      <c r="AO58" s="11">
        <f t="shared" ca="1" si="84"/>
        <v>0</v>
      </c>
      <c r="AP58" s="11">
        <f t="shared" ca="1" si="84"/>
        <v>0</v>
      </c>
      <c r="AQ58" s="11">
        <f t="shared" ca="1" si="84"/>
        <v>0</v>
      </c>
      <c r="AR58" s="11">
        <f t="shared" ca="1" si="84"/>
        <v>0</v>
      </c>
      <c r="AS58" s="11">
        <f t="shared" ca="1" si="84"/>
        <v>0</v>
      </c>
      <c r="AT58" s="11">
        <f t="shared" ca="1" si="84"/>
        <v>0</v>
      </c>
      <c r="AU58" s="11">
        <f t="shared" ca="1" si="84"/>
        <v>0</v>
      </c>
      <c r="AV58" s="11">
        <f t="shared" ca="1" si="84"/>
        <v>0</v>
      </c>
      <c r="AW58" s="11">
        <f t="shared" ca="1" si="84"/>
        <v>0</v>
      </c>
      <c r="AX58" s="11">
        <f t="shared" ca="1" si="84"/>
        <v>0</v>
      </c>
      <c r="AY58" s="11">
        <f t="shared" ca="1" si="84"/>
        <v>0</v>
      </c>
      <c r="AZ58" s="11">
        <f t="shared" ca="1" si="84"/>
        <v>0</v>
      </c>
      <c r="BA58" s="11">
        <f t="shared" ca="1" si="84"/>
        <v>0</v>
      </c>
      <c r="BB58" s="11">
        <f t="shared" ca="1" si="84"/>
        <v>0</v>
      </c>
      <c r="BC58" s="11">
        <f t="shared" ca="1" si="84"/>
        <v>0</v>
      </c>
      <c r="BD58" s="11">
        <f t="shared" ca="1" si="84"/>
        <v>0</v>
      </c>
      <c r="BE58" s="11">
        <f t="shared" ca="1" si="84"/>
        <v>0</v>
      </c>
      <c r="BF58" s="11">
        <f t="shared" ca="1" si="84"/>
        <v>0</v>
      </c>
      <c r="BG58" s="11">
        <f t="shared" ca="1" si="84"/>
        <v>0</v>
      </c>
      <c r="BH58" s="11">
        <f t="shared" ca="1" si="84"/>
        <v>0</v>
      </c>
      <c r="BI58" s="11">
        <f t="shared" ca="1" si="84"/>
        <v>0</v>
      </c>
      <c r="BJ58" s="11">
        <f t="shared" ca="1" si="84"/>
        <v>0</v>
      </c>
      <c r="BK58" s="11">
        <f t="shared" ca="1" si="84"/>
        <v>0</v>
      </c>
      <c r="BL58" s="11">
        <f t="shared" ca="1" si="84"/>
        <v>0</v>
      </c>
      <c r="BM58" s="11">
        <f t="shared" ca="1" si="84"/>
        <v>0</v>
      </c>
      <c r="BN58" s="11">
        <f t="shared" ca="1" si="84"/>
        <v>0</v>
      </c>
      <c r="BO58" s="11">
        <f t="shared" ca="1" si="84"/>
        <v>0</v>
      </c>
      <c r="BP58" s="11">
        <f t="shared" ca="1" si="84"/>
        <v>0</v>
      </c>
      <c r="BQ58" s="11">
        <f t="shared" ca="1" si="84"/>
        <v>0</v>
      </c>
      <c r="BR58" s="11">
        <f t="shared" ca="1" si="84"/>
        <v>0</v>
      </c>
      <c r="BS58" s="11">
        <f t="shared" ref="BS58:CR58" ca="1" si="85">(BS$7=$C$57)*BS30</f>
        <v>0</v>
      </c>
      <c r="BT58" s="11">
        <f t="shared" ca="1" si="85"/>
        <v>0</v>
      </c>
      <c r="BU58" s="11">
        <f t="shared" ca="1" si="85"/>
        <v>0</v>
      </c>
      <c r="BV58" s="11">
        <f t="shared" ca="1" si="85"/>
        <v>0</v>
      </c>
      <c r="BW58" s="11">
        <f t="shared" ca="1" si="85"/>
        <v>0</v>
      </c>
      <c r="BX58" s="11">
        <f t="shared" ca="1" si="85"/>
        <v>0</v>
      </c>
      <c r="BY58" s="11">
        <f t="shared" ca="1" si="85"/>
        <v>0</v>
      </c>
      <c r="BZ58" s="11">
        <f t="shared" ca="1" si="85"/>
        <v>0</v>
      </c>
      <c r="CA58" s="11">
        <f t="shared" ca="1" si="85"/>
        <v>0</v>
      </c>
      <c r="CB58" s="11">
        <f t="shared" ca="1" si="85"/>
        <v>0</v>
      </c>
      <c r="CC58" s="11">
        <f t="shared" ca="1" si="85"/>
        <v>0</v>
      </c>
      <c r="CD58" s="11">
        <f t="shared" ca="1" si="85"/>
        <v>0</v>
      </c>
      <c r="CE58" s="11">
        <f t="shared" ca="1" si="85"/>
        <v>0</v>
      </c>
      <c r="CF58" s="11">
        <f t="shared" ca="1" si="85"/>
        <v>0</v>
      </c>
      <c r="CG58" s="11">
        <f t="shared" ca="1" si="85"/>
        <v>0</v>
      </c>
      <c r="CH58" s="11">
        <f t="shared" ca="1" si="85"/>
        <v>0</v>
      </c>
      <c r="CI58" s="11">
        <f t="shared" ca="1" si="85"/>
        <v>0</v>
      </c>
      <c r="CJ58" s="11">
        <f t="shared" ca="1" si="85"/>
        <v>0</v>
      </c>
      <c r="CK58" s="11">
        <f t="shared" ca="1" si="85"/>
        <v>0</v>
      </c>
      <c r="CL58" s="11">
        <f t="shared" ca="1" si="85"/>
        <v>0</v>
      </c>
      <c r="CM58" s="11">
        <f t="shared" ca="1" si="85"/>
        <v>0</v>
      </c>
      <c r="CN58" s="11">
        <f t="shared" ca="1" si="85"/>
        <v>0</v>
      </c>
      <c r="CO58" s="11">
        <f t="shared" ca="1" si="85"/>
        <v>0</v>
      </c>
      <c r="CP58" s="11">
        <f t="shared" ca="1" si="85"/>
        <v>0</v>
      </c>
      <c r="CQ58" s="11">
        <f t="shared" ca="1" si="85"/>
        <v>0</v>
      </c>
      <c r="CR58" s="11">
        <f t="shared" ca="1" si="85"/>
        <v>64561056.812513843</v>
      </c>
    </row>
    <row r="59" spans="2:96" x14ac:dyDescent="0.25">
      <c r="B59" s="10" t="s">
        <v>58</v>
      </c>
      <c r="C59" s="23">
        <f>INDEX($G$50:$CR$50,1,C57)*12</f>
        <v>11073365.779966999</v>
      </c>
      <c r="F59" s="34" t="s">
        <v>63</v>
      </c>
      <c r="G59" s="23">
        <f ca="1">G57-G58</f>
        <v>0</v>
      </c>
      <c r="H59" s="23">
        <f t="shared" ref="H59:BS59" ca="1" si="86">H57-H58</f>
        <v>0</v>
      </c>
      <c r="I59" s="23">
        <f t="shared" ca="1" si="86"/>
        <v>0</v>
      </c>
      <c r="J59" s="23">
        <f t="shared" ca="1" si="86"/>
        <v>0</v>
      </c>
      <c r="K59" s="23">
        <f t="shared" ca="1" si="86"/>
        <v>0</v>
      </c>
      <c r="L59" s="23">
        <f t="shared" ca="1" si="86"/>
        <v>0</v>
      </c>
      <c r="M59" s="23">
        <f t="shared" ca="1" si="86"/>
        <v>0</v>
      </c>
      <c r="N59" s="23">
        <f t="shared" ca="1" si="86"/>
        <v>0</v>
      </c>
      <c r="O59" s="23">
        <f t="shared" ca="1" si="86"/>
        <v>0</v>
      </c>
      <c r="P59" s="23">
        <f t="shared" ca="1" si="86"/>
        <v>0</v>
      </c>
      <c r="Q59" s="23">
        <f t="shared" ca="1" si="86"/>
        <v>0</v>
      </c>
      <c r="R59" s="23">
        <f t="shared" ca="1" si="86"/>
        <v>0</v>
      </c>
      <c r="S59" s="23">
        <f t="shared" ca="1" si="86"/>
        <v>0</v>
      </c>
      <c r="T59" s="23">
        <f t="shared" ca="1" si="86"/>
        <v>0</v>
      </c>
      <c r="U59" s="23">
        <f t="shared" ca="1" si="86"/>
        <v>0</v>
      </c>
      <c r="V59" s="23">
        <f t="shared" ca="1" si="86"/>
        <v>0</v>
      </c>
      <c r="W59" s="23">
        <f t="shared" ca="1" si="86"/>
        <v>0</v>
      </c>
      <c r="X59" s="23">
        <f t="shared" ca="1" si="86"/>
        <v>0</v>
      </c>
      <c r="Y59" s="23">
        <f t="shared" ca="1" si="86"/>
        <v>0</v>
      </c>
      <c r="Z59" s="23">
        <f t="shared" ca="1" si="86"/>
        <v>0</v>
      </c>
      <c r="AA59" s="23">
        <f t="shared" ca="1" si="86"/>
        <v>0</v>
      </c>
      <c r="AB59" s="23">
        <f t="shared" ca="1" si="86"/>
        <v>0</v>
      </c>
      <c r="AC59" s="23">
        <f t="shared" ca="1" si="86"/>
        <v>0</v>
      </c>
      <c r="AD59" s="23">
        <f t="shared" ca="1" si="86"/>
        <v>0</v>
      </c>
      <c r="AE59" s="23">
        <f t="shared" ca="1" si="86"/>
        <v>0</v>
      </c>
      <c r="AF59" s="23">
        <f t="shared" ca="1" si="86"/>
        <v>0</v>
      </c>
      <c r="AG59" s="23">
        <f t="shared" ca="1" si="86"/>
        <v>0</v>
      </c>
      <c r="AH59" s="23">
        <f t="shared" ca="1" si="86"/>
        <v>0</v>
      </c>
      <c r="AI59" s="23">
        <f t="shared" ca="1" si="86"/>
        <v>0</v>
      </c>
      <c r="AJ59" s="23">
        <f t="shared" ca="1" si="86"/>
        <v>0</v>
      </c>
      <c r="AK59" s="23">
        <f t="shared" ca="1" si="86"/>
        <v>0</v>
      </c>
      <c r="AL59" s="23">
        <f t="shared" ca="1" si="86"/>
        <v>0</v>
      </c>
      <c r="AM59" s="23">
        <f t="shared" ca="1" si="86"/>
        <v>0</v>
      </c>
      <c r="AN59" s="23">
        <f t="shared" ca="1" si="86"/>
        <v>0</v>
      </c>
      <c r="AO59" s="23">
        <f t="shared" ca="1" si="86"/>
        <v>0</v>
      </c>
      <c r="AP59" s="23">
        <f t="shared" ca="1" si="86"/>
        <v>0</v>
      </c>
      <c r="AQ59" s="23">
        <f t="shared" ca="1" si="86"/>
        <v>0</v>
      </c>
      <c r="AR59" s="23">
        <f t="shared" ca="1" si="86"/>
        <v>0</v>
      </c>
      <c r="AS59" s="23">
        <f t="shared" ca="1" si="86"/>
        <v>0</v>
      </c>
      <c r="AT59" s="23">
        <f t="shared" ca="1" si="86"/>
        <v>0</v>
      </c>
      <c r="AU59" s="23">
        <f t="shared" ca="1" si="86"/>
        <v>0</v>
      </c>
      <c r="AV59" s="23">
        <f t="shared" ca="1" si="86"/>
        <v>0</v>
      </c>
      <c r="AW59" s="23">
        <f t="shared" ca="1" si="86"/>
        <v>0</v>
      </c>
      <c r="AX59" s="23">
        <f t="shared" ca="1" si="86"/>
        <v>0</v>
      </c>
      <c r="AY59" s="23">
        <f t="shared" ca="1" si="86"/>
        <v>0</v>
      </c>
      <c r="AZ59" s="23">
        <f t="shared" ca="1" si="86"/>
        <v>0</v>
      </c>
      <c r="BA59" s="23">
        <f t="shared" ca="1" si="86"/>
        <v>0</v>
      </c>
      <c r="BB59" s="23">
        <f t="shared" ca="1" si="86"/>
        <v>0</v>
      </c>
      <c r="BC59" s="23">
        <f t="shared" ca="1" si="86"/>
        <v>0</v>
      </c>
      <c r="BD59" s="23">
        <f t="shared" ca="1" si="86"/>
        <v>0</v>
      </c>
      <c r="BE59" s="23">
        <f t="shared" ca="1" si="86"/>
        <v>0</v>
      </c>
      <c r="BF59" s="23">
        <f t="shared" ca="1" si="86"/>
        <v>0</v>
      </c>
      <c r="BG59" s="23">
        <f t="shared" ca="1" si="86"/>
        <v>0</v>
      </c>
      <c r="BH59" s="23">
        <f t="shared" ca="1" si="86"/>
        <v>0</v>
      </c>
      <c r="BI59" s="23">
        <f t="shared" ca="1" si="86"/>
        <v>0</v>
      </c>
      <c r="BJ59" s="23">
        <f t="shared" ca="1" si="86"/>
        <v>0</v>
      </c>
      <c r="BK59" s="23">
        <f t="shared" ca="1" si="86"/>
        <v>0</v>
      </c>
      <c r="BL59" s="23">
        <f t="shared" ca="1" si="86"/>
        <v>0</v>
      </c>
      <c r="BM59" s="23">
        <f t="shared" ca="1" si="86"/>
        <v>0</v>
      </c>
      <c r="BN59" s="23">
        <f t="shared" ca="1" si="86"/>
        <v>0</v>
      </c>
      <c r="BO59" s="23">
        <f t="shared" ca="1" si="86"/>
        <v>0</v>
      </c>
      <c r="BP59" s="23">
        <f t="shared" ca="1" si="86"/>
        <v>0</v>
      </c>
      <c r="BQ59" s="23">
        <f t="shared" ca="1" si="86"/>
        <v>0</v>
      </c>
      <c r="BR59" s="23">
        <f t="shared" ca="1" si="86"/>
        <v>0</v>
      </c>
      <c r="BS59" s="23">
        <f t="shared" ca="1" si="86"/>
        <v>0</v>
      </c>
      <c r="BT59" s="23">
        <f t="shared" ref="BT59:CR59" ca="1" si="87">BT57-BT58</f>
        <v>0</v>
      </c>
      <c r="BU59" s="23">
        <f t="shared" ca="1" si="87"/>
        <v>0</v>
      </c>
      <c r="BV59" s="23">
        <f t="shared" ca="1" si="87"/>
        <v>0</v>
      </c>
      <c r="BW59" s="23">
        <f t="shared" ca="1" si="87"/>
        <v>0</v>
      </c>
      <c r="BX59" s="23">
        <f t="shared" ca="1" si="87"/>
        <v>0</v>
      </c>
      <c r="BY59" s="23">
        <f t="shared" ca="1" si="87"/>
        <v>0</v>
      </c>
      <c r="BZ59" s="23">
        <f t="shared" ca="1" si="87"/>
        <v>0</v>
      </c>
      <c r="CA59" s="23">
        <f t="shared" ca="1" si="87"/>
        <v>0</v>
      </c>
      <c r="CB59" s="23">
        <f t="shared" ca="1" si="87"/>
        <v>0</v>
      </c>
      <c r="CC59" s="23">
        <f t="shared" ca="1" si="87"/>
        <v>0</v>
      </c>
      <c r="CD59" s="23">
        <f t="shared" ca="1" si="87"/>
        <v>0</v>
      </c>
      <c r="CE59" s="23">
        <f t="shared" ca="1" si="87"/>
        <v>0</v>
      </c>
      <c r="CF59" s="23">
        <f t="shared" ca="1" si="87"/>
        <v>0</v>
      </c>
      <c r="CG59" s="23">
        <f t="shared" ca="1" si="87"/>
        <v>0</v>
      </c>
      <c r="CH59" s="23">
        <f t="shared" ca="1" si="87"/>
        <v>0</v>
      </c>
      <c r="CI59" s="23">
        <f t="shared" ca="1" si="87"/>
        <v>0</v>
      </c>
      <c r="CJ59" s="23">
        <f t="shared" ca="1" si="87"/>
        <v>0</v>
      </c>
      <c r="CK59" s="23">
        <f t="shared" ca="1" si="87"/>
        <v>0</v>
      </c>
      <c r="CL59" s="23">
        <f t="shared" ca="1" si="87"/>
        <v>0</v>
      </c>
      <c r="CM59" s="23">
        <f t="shared" ca="1" si="87"/>
        <v>0</v>
      </c>
      <c r="CN59" s="23">
        <f t="shared" ca="1" si="87"/>
        <v>0</v>
      </c>
      <c r="CO59" s="23">
        <f t="shared" ca="1" si="87"/>
        <v>0</v>
      </c>
      <c r="CP59" s="23">
        <f t="shared" ca="1" si="87"/>
        <v>0</v>
      </c>
      <c r="CQ59" s="23">
        <f t="shared" ca="1" si="87"/>
        <v>0</v>
      </c>
      <c r="CR59" s="23">
        <f t="shared" ca="1" si="87"/>
        <v>133752857.61053149</v>
      </c>
    </row>
    <row r="60" spans="2:96" x14ac:dyDescent="0.25">
      <c r="B60" s="10" t="s">
        <v>59</v>
      </c>
      <c r="C60" s="23">
        <f>C59/C58</f>
        <v>201333923.27212724</v>
      </c>
    </row>
    <row r="61" spans="2:96" x14ac:dyDescent="0.25">
      <c r="B61" s="10" t="s">
        <v>60</v>
      </c>
      <c r="C61" s="11">
        <f>D61*C60</f>
        <v>3020008.8490819084</v>
      </c>
      <c r="D61" s="15">
        <v>1.4999999999999999E-2</v>
      </c>
    </row>
    <row r="62" spans="2:96" x14ac:dyDescent="0.25">
      <c r="B62" s="10" t="s">
        <v>61</v>
      </c>
      <c r="C62" s="23">
        <f>C60-C61</f>
        <v>198313914.42304534</v>
      </c>
    </row>
    <row r="63" spans="2:96" x14ac:dyDescent="0.25"/>
    <row r="64" spans="2:96" x14ac:dyDescent="0.25">
      <c r="B64" s="1" t="s">
        <v>72</v>
      </c>
    </row>
    <row r="65" spans="2:96" x14ac:dyDescent="0.25">
      <c r="B65" s="41" t="s">
        <v>64</v>
      </c>
      <c r="G65" s="23">
        <f>-G20+G52+G57</f>
        <v>-23075000</v>
      </c>
      <c r="H65" s="23">
        <f t="shared" ref="H65:BS65" si="88">-H20+H52+H57</f>
        <v>-2875000</v>
      </c>
      <c r="I65" s="23">
        <f t="shared" si="88"/>
        <v>-2875000</v>
      </c>
      <c r="J65" s="23">
        <f t="shared" si="88"/>
        <v>-2875000</v>
      </c>
      <c r="K65" s="23">
        <f t="shared" si="88"/>
        <v>-2875000</v>
      </c>
      <c r="L65" s="23">
        <f t="shared" si="88"/>
        <v>-2875000</v>
      </c>
      <c r="M65" s="23">
        <f t="shared" si="88"/>
        <v>-2875000</v>
      </c>
      <c r="N65" s="23">
        <f t="shared" si="88"/>
        <v>-2875000</v>
      </c>
      <c r="O65" s="23">
        <f t="shared" si="88"/>
        <v>-2875000</v>
      </c>
      <c r="P65" s="23">
        <f t="shared" si="88"/>
        <v>-2875000</v>
      </c>
      <c r="Q65" s="23">
        <f t="shared" si="88"/>
        <v>-2875000</v>
      </c>
      <c r="R65" s="23">
        <f t="shared" si="88"/>
        <v>-2875000</v>
      </c>
      <c r="S65" s="23">
        <f t="shared" si="88"/>
        <v>-2875000</v>
      </c>
      <c r="T65" s="23">
        <f t="shared" si="88"/>
        <v>-2875000</v>
      </c>
      <c r="U65" s="23">
        <f t="shared" si="88"/>
        <v>-2875000</v>
      </c>
      <c r="V65" s="23">
        <f t="shared" si="88"/>
        <v>-2875000</v>
      </c>
      <c r="W65" s="23">
        <f t="shared" si="88"/>
        <v>-2875000</v>
      </c>
      <c r="X65" s="23">
        <f>-X20+X52+X57</f>
        <v>-2875000</v>
      </c>
      <c r="Y65" s="23">
        <f t="shared" si="88"/>
        <v>-4675000</v>
      </c>
      <c r="Z65" s="23">
        <f t="shared" si="88"/>
        <v>-2875000</v>
      </c>
      <c r="AA65" s="23">
        <f t="shared" si="88"/>
        <v>-2875000</v>
      </c>
      <c r="AB65" s="23">
        <f t="shared" si="88"/>
        <v>-2875000</v>
      </c>
      <c r="AC65" s="23">
        <f t="shared" si="88"/>
        <v>-2875000</v>
      </c>
      <c r="AD65" s="23">
        <f t="shared" si="88"/>
        <v>-4675000</v>
      </c>
      <c r="AE65" s="23">
        <f t="shared" si="88"/>
        <v>-6133333.333333333</v>
      </c>
      <c r="AF65" s="23">
        <f t="shared" si="88"/>
        <v>-133333.33333333334</v>
      </c>
      <c r="AG65" s="23">
        <f t="shared" si="88"/>
        <v>-133333.33333333334</v>
      </c>
      <c r="AH65" s="23">
        <f t="shared" si="88"/>
        <v>291666.66666666669</v>
      </c>
      <c r="AI65" s="23">
        <f t="shared" si="88"/>
        <v>291666.66666666669</v>
      </c>
      <c r="AJ65" s="23">
        <f t="shared" si="88"/>
        <v>-5609583.333333333</v>
      </c>
      <c r="AK65" s="23">
        <f t="shared" si="88"/>
        <v>390416.66666666669</v>
      </c>
      <c r="AL65" s="23">
        <f t="shared" si="88"/>
        <v>390416.66666666669</v>
      </c>
      <c r="AM65" s="23">
        <f t="shared" si="88"/>
        <v>794166.66666666674</v>
      </c>
      <c r="AN65" s="23">
        <f t="shared" si="88"/>
        <v>794166.66666666674</v>
      </c>
      <c r="AO65" s="23">
        <f t="shared" si="88"/>
        <v>794166.66666666674</v>
      </c>
      <c r="AP65" s="23">
        <f t="shared" si="88"/>
        <v>794166.66666666674</v>
      </c>
      <c r="AQ65" s="23">
        <f t="shared" si="88"/>
        <v>806279.16666666674</v>
      </c>
      <c r="AR65" s="23">
        <f t="shared" si="88"/>
        <v>806279.16666666674</v>
      </c>
      <c r="AS65" s="23">
        <f t="shared" si="88"/>
        <v>806279.16666666674</v>
      </c>
      <c r="AT65" s="23">
        <f t="shared" si="88"/>
        <v>806279.16666666674</v>
      </c>
      <c r="AU65" s="23">
        <f t="shared" si="88"/>
        <v>806279.16666666674</v>
      </c>
      <c r="AV65" s="23">
        <f t="shared" si="88"/>
        <v>818391.66666666674</v>
      </c>
      <c r="AW65" s="23">
        <f t="shared" si="88"/>
        <v>818391.66666666674</v>
      </c>
      <c r="AX65" s="23">
        <f t="shared" si="88"/>
        <v>818391.66666666674</v>
      </c>
      <c r="AY65" s="23">
        <f t="shared" si="88"/>
        <v>818391.66666666674</v>
      </c>
      <c r="AZ65" s="23">
        <f t="shared" si="88"/>
        <v>818391.66666666674</v>
      </c>
      <c r="BA65" s="23">
        <f t="shared" si="88"/>
        <v>818391.66666666674</v>
      </c>
      <c r="BB65" s="23">
        <f t="shared" si="88"/>
        <v>818391.66666666674</v>
      </c>
      <c r="BC65" s="23">
        <f t="shared" si="88"/>
        <v>830867.54166666674</v>
      </c>
      <c r="BD65" s="23">
        <f t="shared" si="88"/>
        <v>830867.54166666674</v>
      </c>
      <c r="BE65" s="23">
        <f t="shared" si="88"/>
        <v>830867.54166666674</v>
      </c>
      <c r="BF65" s="23">
        <f t="shared" si="88"/>
        <v>830867.54166666674</v>
      </c>
      <c r="BG65" s="23">
        <f t="shared" si="88"/>
        <v>830867.54166666674</v>
      </c>
      <c r="BH65" s="23">
        <f t="shared" si="88"/>
        <v>843343.41666666674</v>
      </c>
      <c r="BI65" s="23">
        <f t="shared" si="88"/>
        <v>843343.41666666674</v>
      </c>
      <c r="BJ65" s="23">
        <f t="shared" si="88"/>
        <v>843343.41666666674</v>
      </c>
      <c r="BK65" s="23">
        <f t="shared" si="88"/>
        <v>843343.41666666674</v>
      </c>
      <c r="BL65" s="23">
        <f t="shared" si="88"/>
        <v>843343.41666666674</v>
      </c>
      <c r="BM65" s="23">
        <f t="shared" si="88"/>
        <v>843343.41666666674</v>
      </c>
      <c r="BN65" s="23">
        <f t="shared" si="88"/>
        <v>843343.41666666674</v>
      </c>
      <c r="BO65" s="23">
        <f t="shared" si="88"/>
        <v>856193.56791666662</v>
      </c>
      <c r="BP65" s="23">
        <f t="shared" si="88"/>
        <v>856193.56791666662</v>
      </c>
      <c r="BQ65" s="23">
        <f t="shared" si="88"/>
        <v>856193.56791666662</v>
      </c>
      <c r="BR65" s="23">
        <f t="shared" si="88"/>
        <v>856193.56791666662</v>
      </c>
      <c r="BS65" s="23">
        <f t="shared" si="88"/>
        <v>856193.56791666662</v>
      </c>
      <c r="BT65" s="23">
        <f t="shared" ref="BT65:CR65" si="89">-BT20+BT52+BT57</f>
        <v>869043.7191666665</v>
      </c>
      <c r="BU65" s="23">
        <f t="shared" si="89"/>
        <v>869043.7191666665</v>
      </c>
      <c r="BV65" s="23">
        <f t="shared" si="89"/>
        <v>869043.7191666665</v>
      </c>
      <c r="BW65" s="23">
        <f t="shared" si="89"/>
        <v>869043.7191666665</v>
      </c>
      <c r="BX65" s="23">
        <f t="shared" si="89"/>
        <v>869043.7191666665</v>
      </c>
      <c r="BY65" s="23">
        <f t="shared" si="89"/>
        <v>869043.7191666665</v>
      </c>
      <c r="BZ65" s="23">
        <f t="shared" si="89"/>
        <v>869043.7191666665</v>
      </c>
      <c r="CA65" s="23">
        <f t="shared" si="89"/>
        <v>882279.37495416659</v>
      </c>
      <c r="CB65" s="23">
        <f t="shared" si="89"/>
        <v>882279.37495416659</v>
      </c>
      <c r="CC65" s="23">
        <f t="shared" si="89"/>
        <v>882279.37495416659</v>
      </c>
      <c r="CD65" s="23">
        <f t="shared" si="89"/>
        <v>882279.37495416659</v>
      </c>
      <c r="CE65" s="23">
        <f t="shared" si="89"/>
        <v>882279.37495416659</v>
      </c>
      <c r="CF65" s="23">
        <f t="shared" si="89"/>
        <v>895515.03074166668</v>
      </c>
      <c r="CG65" s="23">
        <f t="shared" si="89"/>
        <v>895515.03074166668</v>
      </c>
      <c r="CH65" s="23">
        <f t="shared" si="89"/>
        <v>895515.03074166668</v>
      </c>
      <c r="CI65" s="23">
        <f t="shared" si="89"/>
        <v>895515.03074166668</v>
      </c>
      <c r="CJ65" s="23">
        <f t="shared" si="89"/>
        <v>895515.03074166668</v>
      </c>
      <c r="CK65" s="23">
        <f t="shared" si="89"/>
        <v>895515.03074166668</v>
      </c>
      <c r="CL65" s="23">
        <f t="shared" si="89"/>
        <v>895515.03074166668</v>
      </c>
      <c r="CM65" s="23">
        <f t="shared" si="89"/>
        <v>909147.75620279158</v>
      </c>
      <c r="CN65" s="23">
        <f t="shared" si="89"/>
        <v>909147.75620279158</v>
      </c>
      <c r="CO65" s="23">
        <f t="shared" si="89"/>
        <v>909147.75620279158</v>
      </c>
      <c r="CP65" s="23">
        <f t="shared" si="89"/>
        <v>909147.75620279158</v>
      </c>
      <c r="CQ65" s="23">
        <f t="shared" si="89"/>
        <v>909147.75620279158</v>
      </c>
      <c r="CR65" s="23">
        <f t="shared" si="89"/>
        <v>199236694.90470925</v>
      </c>
    </row>
    <row r="66" spans="2:96" x14ac:dyDescent="0.25">
      <c r="B66" s="30" t="s">
        <v>65</v>
      </c>
      <c r="C66" s="45">
        <f>XIRR($G$65:$CR$65,$G$6:$CR$6)</f>
        <v>0.15752922892570492</v>
      </c>
    </row>
    <row r="67" spans="2:96" x14ac:dyDescent="0.25">
      <c r="B67" s="30" t="s">
        <v>69</v>
      </c>
      <c r="C67" s="46">
        <f>C70/-C69</f>
        <v>2.377506084679939</v>
      </c>
    </row>
    <row r="68" spans="2:96" ht="5.0999999999999996" customHeight="1" x14ac:dyDescent="0.25">
      <c r="B68" s="30"/>
      <c r="C68" s="46"/>
    </row>
    <row r="69" spans="2:96" x14ac:dyDescent="0.25">
      <c r="B69" s="30" t="s">
        <v>70</v>
      </c>
      <c r="C69" s="23">
        <f>SUMIF($G$65:$CR$65,"&lt;0")</f>
        <v>-104809583.33333331</v>
      </c>
    </row>
    <row r="70" spans="2:96" x14ac:dyDescent="0.25">
      <c r="B70" s="30" t="s">
        <v>71</v>
      </c>
      <c r="C70" s="11">
        <f>SUMIF($G$65:$CR$65,"&gt;0")</f>
        <v>249185422.10776907</v>
      </c>
    </row>
    <row r="71" spans="2:96" x14ac:dyDescent="0.25">
      <c r="B71" s="41" t="s">
        <v>66</v>
      </c>
      <c r="C71" s="23">
        <f>SUM(C69:C70)</f>
        <v>144375838.77443576</v>
      </c>
    </row>
    <row r="72" spans="2:96" x14ac:dyDescent="0.25"/>
    <row r="73" spans="2:96" x14ac:dyDescent="0.25">
      <c r="B73" s="41" t="s">
        <v>73</v>
      </c>
      <c r="G73" s="23">
        <f ca="1">-G23+G26+G54+G59+G21</f>
        <v>-23075000</v>
      </c>
      <c r="H73" s="23">
        <f t="shared" ref="H73:BS73" ca="1" si="90">-H23+H26+H54+H59+H21</f>
        <v>-2875000</v>
      </c>
      <c r="I73" s="23">
        <f t="shared" ca="1" si="90"/>
        <v>-2875000</v>
      </c>
      <c r="J73" s="23">
        <f t="shared" ca="1" si="90"/>
        <v>-2875000</v>
      </c>
      <c r="K73" s="23">
        <f t="shared" ca="1" si="90"/>
        <v>-2875000</v>
      </c>
      <c r="L73" s="23">
        <f t="shared" ca="1" si="90"/>
        <v>-2875000</v>
      </c>
      <c r="M73" s="23">
        <f t="shared" ca="1" si="90"/>
        <v>-2875000</v>
      </c>
      <c r="N73" s="23">
        <f t="shared" ca="1" si="90"/>
        <v>-2772683.3175722733</v>
      </c>
      <c r="O73" s="23">
        <f t="shared" ca="1" si="90"/>
        <v>0</v>
      </c>
      <c r="P73" s="23">
        <f t="shared" ca="1" si="90"/>
        <v>0</v>
      </c>
      <c r="Q73" s="23">
        <f t="shared" ca="1" si="90"/>
        <v>0</v>
      </c>
      <c r="R73" s="23">
        <f t="shared" ca="1" si="90"/>
        <v>0</v>
      </c>
      <c r="S73" s="23">
        <f t="shared" ca="1" si="90"/>
        <v>0</v>
      </c>
      <c r="T73" s="23">
        <f t="shared" ca="1" si="90"/>
        <v>0</v>
      </c>
      <c r="U73" s="23">
        <f t="shared" ca="1" si="90"/>
        <v>0</v>
      </c>
      <c r="V73" s="23">
        <f t="shared" ca="1" si="90"/>
        <v>0</v>
      </c>
      <c r="W73" s="23">
        <f t="shared" ca="1" si="90"/>
        <v>0</v>
      </c>
      <c r="X73" s="23">
        <f t="shared" ca="1" si="90"/>
        <v>0</v>
      </c>
      <c r="Y73" s="23">
        <f t="shared" ca="1" si="90"/>
        <v>0</v>
      </c>
      <c r="Z73" s="23">
        <f t="shared" ca="1" si="90"/>
        <v>0</v>
      </c>
      <c r="AA73" s="23">
        <f t="shared" ca="1" si="90"/>
        <v>0</v>
      </c>
      <c r="AB73" s="23">
        <f t="shared" ca="1" si="90"/>
        <v>0</v>
      </c>
      <c r="AC73" s="23">
        <f t="shared" ca="1" si="90"/>
        <v>0</v>
      </c>
      <c r="AD73" s="23">
        <f t="shared" ca="1" si="90"/>
        <v>0</v>
      </c>
      <c r="AE73" s="23">
        <f t="shared" ca="1" si="90"/>
        <v>0</v>
      </c>
      <c r="AF73" s="23">
        <f t="shared" ca="1" si="90"/>
        <v>0</v>
      </c>
      <c r="AG73" s="23">
        <f t="shared" ca="1" si="90"/>
        <v>0</v>
      </c>
      <c r="AH73" s="23">
        <f t="shared" ca="1" si="90"/>
        <v>22662.263281192339</v>
      </c>
      <c r="AI73" s="23">
        <f t="shared" ca="1" si="90"/>
        <v>22662.263281192339</v>
      </c>
      <c r="AJ73" s="23">
        <f t="shared" ca="1" si="90"/>
        <v>121412.26328119234</v>
      </c>
      <c r="AK73" s="23">
        <f t="shared" ca="1" si="90"/>
        <v>121412.26328119234</v>
      </c>
      <c r="AL73" s="23">
        <f t="shared" ca="1" si="90"/>
        <v>121412.26328119234</v>
      </c>
      <c r="AM73" s="23">
        <f t="shared" ca="1" si="90"/>
        <v>525162.2632811924</v>
      </c>
      <c r="AN73" s="23">
        <f t="shared" ca="1" si="90"/>
        <v>525162.2632811924</v>
      </c>
      <c r="AO73" s="23">
        <f t="shared" ca="1" si="90"/>
        <v>525162.2632811924</v>
      </c>
      <c r="AP73" s="23">
        <f t="shared" ca="1" si="90"/>
        <v>525162.2632811924</v>
      </c>
      <c r="AQ73" s="23">
        <f t="shared" ca="1" si="90"/>
        <v>537274.7632811924</v>
      </c>
      <c r="AR73" s="23">
        <f t="shared" ca="1" si="90"/>
        <v>537274.7632811924</v>
      </c>
      <c r="AS73" s="23">
        <f t="shared" ca="1" si="90"/>
        <v>537274.7632811924</v>
      </c>
      <c r="AT73" s="23">
        <f t="shared" ca="1" si="90"/>
        <v>537274.7632811924</v>
      </c>
      <c r="AU73" s="23">
        <f t="shared" ca="1" si="90"/>
        <v>537274.7632811924</v>
      </c>
      <c r="AV73" s="23">
        <f t="shared" ca="1" si="90"/>
        <v>549387.2632811924</v>
      </c>
      <c r="AW73" s="23">
        <f t="shared" ca="1" si="90"/>
        <v>549387.2632811924</v>
      </c>
      <c r="AX73" s="23">
        <f t="shared" ca="1" si="90"/>
        <v>549387.2632811924</v>
      </c>
      <c r="AY73" s="23">
        <f t="shared" ca="1" si="90"/>
        <v>549387.2632811924</v>
      </c>
      <c r="AZ73" s="23">
        <f t="shared" ca="1" si="90"/>
        <v>549387.2632811924</v>
      </c>
      <c r="BA73" s="23">
        <f t="shared" ca="1" si="90"/>
        <v>549387.2632811924</v>
      </c>
      <c r="BB73" s="23">
        <f t="shared" ca="1" si="90"/>
        <v>549387.2632811924</v>
      </c>
      <c r="BC73" s="23">
        <f t="shared" ca="1" si="90"/>
        <v>561863.1382811924</v>
      </c>
      <c r="BD73" s="23">
        <f t="shared" ca="1" si="90"/>
        <v>561863.1382811924</v>
      </c>
      <c r="BE73" s="23">
        <f t="shared" ca="1" si="90"/>
        <v>561863.1382811924</v>
      </c>
      <c r="BF73" s="23">
        <f t="shared" ca="1" si="90"/>
        <v>561863.1382811924</v>
      </c>
      <c r="BG73" s="23">
        <f t="shared" ca="1" si="90"/>
        <v>561863.1382811924</v>
      </c>
      <c r="BH73" s="23">
        <f t="shared" ca="1" si="90"/>
        <v>574339.0132811924</v>
      </c>
      <c r="BI73" s="23">
        <f t="shared" ca="1" si="90"/>
        <v>574339.0132811924</v>
      </c>
      <c r="BJ73" s="23">
        <f t="shared" ca="1" si="90"/>
        <v>574339.0132811924</v>
      </c>
      <c r="BK73" s="23">
        <f t="shared" ca="1" si="90"/>
        <v>574339.0132811924</v>
      </c>
      <c r="BL73" s="23">
        <f t="shared" ca="1" si="90"/>
        <v>574339.0132811924</v>
      </c>
      <c r="BM73" s="23">
        <f t="shared" ca="1" si="90"/>
        <v>574339.0132811924</v>
      </c>
      <c r="BN73" s="23">
        <f t="shared" ca="1" si="90"/>
        <v>574339.0132811924</v>
      </c>
      <c r="BO73" s="23">
        <f t="shared" ca="1" si="90"/>
        <v>587189.16453119228</v>
      </c>
      <c r="BP73" s="23">
        <f t="shared" ca="1" si="90"/>
        <v>587189.16453119228</v>
      </c>
      <c r="BQ73" s="23">
        <f t="shared" ca="1" si="90"/>
        <v>587189.16453119228</v>
      </c>
      <c r="BR73" s="23">
        <f t="shared" ca="1" si="90"/>
        <v>587189.16453119228</v>
      </c>
      <c r="BS73" s="23">
        <f t="shared" ca="1" si="90"/>
        <v>587189.16453119228</v>
      </c>
      <c r="BT73" s="23">
        <f t="shared" ref="BT73:CR73" ca="1" si="91">-BT23+BT26+BT54+BT59+BT21</f>
        <v>600039.31578119216</v>
      </c>
      <c r="BU73" s="23">
        <f t="shared" ca="1" si="91"/>
        <v>600039.31578119216</v>
      </c>
      <c r="BV73" s="23">
        <f t="shared" ca="1" si="91"/>
        <v>600039.31578119216</v>
      </c>
      <c r="BW73" s="23">
        <f t="shared" ca="1" si="91"/>
        <v>600039.31578119216</v>
      </c>
      <c r="BX73" s="23">
        <f t="shared" ca="1" si="91"/>
        <v>600039.31578119216</v>
      </c>
      <c r="BY73" s="23">
        <f t="shared" ca="1" si="91"/>
        <v>600039.31578119216</v>
      </c>
      <c r="BZ73" s="23">
        <f t="shared" ca="1" si="91"/>
        <v>600039.31578119216</v>
      </c>
      <c r="CA73" s="23">
        <f t="shared" ca="1" si="91"/>
        <v>613274.97156869224</v>
      </c>
      <c r="CB73" s="23">
        <f t="shared" ca="1" si="91"/>
        <v>613274.97156869224</v>
      </c>
      <c r="CC73" s="23">
        <f t="shared" ca="1" si="91"/>
        <v>613274.97156869224</v>
      </c>
      <c r="CD73" s="23">
        <f t="shared" ca="1" si="91"/>
        <v>613274.97156869224</v>
      </c>
      <c r="CE73" s="23">
        <f t="shared" ca="1" si="91"/>
        <v>613274.97156869224</v>
      </c>
      <c r="CF73" s="23">
        <f t="shared" ca="1" si="91"/>
        <v>626510.62735619233</v>
      </c>
      <c r="CG73" s="23">
        <f t="shared" ca="1" si="91"/>
        <v>626510.62735619233</v>
      </c>
      <c r="CH73" s="23">
        <f t="shared" ca="1" si="91"/>
        <v>626510.62735619233</v>
      </c>
      <c r="CI73" s="23">
        <f t="shared" ca="1" si="91"/>
        <v>626510.62735619233</v>
      </c>
      <c r="CJ73" s="23">
        <f t="shared" ca="1" si="91"/>
        <v>626510.62735619233</v>
      </c>
      <c r="CK73" s="23">
        <f t="shared" ca="1" si="91"/>
        <v>626510.62735619233</v>
      </c>
      <c r="CL73" s="23">
        <f t="shared" ca="1" si="91"/>
        <v>626510.62735619233</v>
      </c>
      <c r="CM73" s="23">
        <f t="shared" ca="1" si="91"/>
        <v>640143.35281731724</v>
      </c>
      <c r="CN73" s="23">
        <f t="shared" ca="1" si="91"/>
        <v>640143.35281731724</v>
      </c>
      <c r="CO73" s="23">
        <f t="shared" ca="1" si="91"/>
        <v>640143.35281731724</v>
      </c>
      <c r="CP73" s="23">
        <f t="shared" ca="1" si="91"/>
        <v>640143.35281731724</v>
      </c>
      <c r="CQ73" s="23">
        <f t="shared" ca="1" si="91"/>
        <v>640143.35281731724</v>
      </c>
      <c r="CR73" s="23">
        <f t="shared" ca="1" si="91"/>
        <v>134406633.68880993</v>
      </c>
    </row>
    <row r="74" spans="2:96" x14ac:dyDescent="0.25">
      <c r="B74" s="30" t="s">
        <v>74</v>
      </c>
      <c r="C74" s="45">
        <f ca="1">XIRR($G$73:$CR$73,$G$6:$CR$6)</f>
        <v>0.22763493657112124</v>
      </c>
    </row>
    <row r="75" spans="2:96" x14ac:dyDescent="0.25">
      <c r="B75" s="30" t="s">
        <v>75</v>
      </c>
      <c r="C75" s="46">
        <f ca="1">C78/-C77</f>
        <v>3.8996876771821887</v>
      </c>
    </row>
    <row r="76" spans="2:96" ht="5.0999999999999996" customHeight="1" x14ac:dyDescent="0.25">
      <c r="B76" s="30"/>
      <c r="C76" s="46"/>
    </row>
    <row r="77" spans="2:96" x14ac:dyDescent="0.25">
      <c r="B77" s="30" t="s">
        <v>70</v>
      </c>
      <c r="C77" s="23">
        <f ca="1">SUMIF($G$73:$CR$73,"&lt;0")</f>
        <v>-43097683.317572273</v>
      </c>
    </row>
    <row r="78" spans="2:96" x14ac:dyDescent="0.25">
      <c r="B78" s="30" t="s">
        <v>71</v>
      </c>
      <c r="C78" s="11">
        <f ca="1">SUMIF($G$73:$CR$73,"&gt;0")</f>
        <v>168067504.54863697</v>
      </c>
    </row>
    <row r="79" spans="2:96" x14ac:dyDescent="0.25">
      <c r="B79" s="41" t="s">
        <v>66</v>
      </c>
      <c r="C79" s="23">
        <f ca="1">SUM(C77:C78)</f>
        <v>124969821.23106471</v>
      </c>
    </row>
    <row r="80" spans="2:96" x14ac:dyDescent="0.25"/>
    <row r="81" spans="2:96" x14ac:dyDescent="0.25">
      <c r="B81" s="47" t="s">
        <v>78</v>
      </c>
      <c r="D81" s="34"/>
      <c r="E81" s="34"/>
    </row>
    <row r="82" spans="2:96" x14ac:dyDescent="0.25">
      <c r="B82" s="34" t="s">
        <v>80</v>
      </c>
      <c r="C82" s="52" t="s">
        <v>83</v>
      </c>
      <c r="D82" s="53" t="s">
        <v>7</v>
      </c>
      <c r="E82" s="53"/>
      <c r="F82" s="10" t="s">
        <v>14</v>
      </c>
    </row>
    <row r="83" spans="2:96" x14ac:dyDescent="0.25">
      <c r="B83" s="30" t="s">
        <v>81</v>
      </c>
      <c r="C83" s="51">
        <v>0.95</v>
      </c>
      <c r="D83" s="48">
        <f ca="1">C83*-$C$77</f>
        <v>40942799.151693657</v>
      </c>
      <c r="E83" s="23"/>
      <c r="F83" s="48" t="str">
        <f ca="1">IF(-ROUND(SUM(G83:CR83),0)=ROUND(D83,0),"OK","ERROR")</f>
        <v>OK</v>
      </c>
      <c r="G83" s="23">
        <f ca="1">MIN(G$73,0)*$C83</f>
        <v>-21921250</v>
      </c>
      <c r="H83" s="23">
        <f t="shared" ref="H83:BS84" ca="1" si="92">MIN(H$73,0)*$C83</f>
        <v>-2731250</v>
      </c>
      <c r="I83" s="23">
        <f t="shared" ca="1" si="92"/>
        <v>-2731250</v>
      </c>
      <c r="J83" s="23">
        <f t="shared" ca="1" si="92"/>
        <v>-2731250</v>
      </c>
      <c r="K83" s="23">
        <f t="shared" ca="1" si="92"/>
        <v>-2731250</v>
      </c>
      <c r="L83" s="23">
        <f t="shared" ca="1" si="92"/>
        <v>-2731250</v>
      </c>
      <c r="M83" s="23">
        <f t="shared" ca="1" si="92"/>
        <v>-2731250</v>
      </c>
      <c r="N83" s="23">
        <f t="shared" ca="1" si="92"/>
        <v>-2634049.1516936594</v>
      </c>
      <c r="O83" s="23">
        <f t="shared" ca="1" si="92"/>
        <v>0</v>
      </c>
      <c r="P83" s="23">
        <f t="shared" ca="1" si="92"/>
        <v>0</v>
      </c>
      <c r="Q83" s="23">
        <f t="shared" ca="1" si="92"/>
        <v>0</v>
      </c>
      <c r="R83" s="23">
        <f t="shared" ca="1" si="92"/>
        <v>0</v>
      </c>
      <c r="S83" s="23">
        <f t="shared" ca="1" si="92"/>
        <v>0</v>
      </c>
      <c r="T83" s="23">
        <f t="shared" ca="1" si="92"/>
        <v>0</v>
      </c>
      <c r="U83" s="23">
        <f t="shared" ca="1" si="92"/>
        <v>0</v>
      </c>
      <c r="V83" s="23">
        <f t="shared" ca="1" si="92"/>
        <v>0</v>
      </c>
      <c r="W83" s="23">
        <f t="shared" ca="1" si="92"/>
        <v>0</v>
      </c>
      <c r="X83" s="23">
        <f t="shared" ca="1" si="92"/>
        <v>0</v>
      </c>
      <c r="Y83" s="23">
        <f t="shared" ca="1" si="92"/>
        <v>0</v>
      </c>
      <c r="Z83" s="23">
        <f t="shared" ca="1" si="92"/>
        <v>0</v>
      </c>
      <c r="AA83" s="23">
        <f t="shared" ca="1" si="92"/>
        <v>0</v>
      </c>
      <c r="AB83" s="23">
        <f t="shared" ca="1" si="92"/>
        <v>0</v>
      </c>
      <c r="AC83" s="23">
        <f t="shared" ca="1" si="92"/>
        <v>0</v>
      </c>
      <c r="AD83" s="23">
        <f t="shared" ca="1" si="92"/>
        <v>0</v>
      </c>
      <c r="AE83" s="23">
        <f t="shared" ca="1" si="92"/>
        <v>0</v>
      </c>
      <c r="AF83" s="23">
        <f t="shared" ca="1" si="92"/>
        <v>0</v>
      </c>
      <c r="AG83" s="23">
        <f t="shared" ca="1" si="92"/>
        <v>0</v>
      </c>
      <c r="AH83" s="23">
        <f t="shared" ca="1" si="92"/>
        <v>0</v>
      </c>
      <c r="AI83" s="23">
        <f t="shared" ca="1" si="92"/>
        <v>0</v>
      </c>
      <c r="AJ83" s="23">
        <f t="shared" ca="1" si="92"/>
        <v>0</v>
      </c>
      <c r="AK83" s="23">
        <f t="shared" ca="1" si="92"/>
        <v>0</v>
      </c>
      <c r="AL83" s="23">
        <f t="shared" ca="1" si="92"/>
        <v>0</v>
      </c>
      <c r="AM83" s="23">
        <f t="shared" ca="1" si="92"/>
        <v>0</v>
      </c>
      <c r="AN83" s="23">
        <f t="shared" ca="1" si="92"/>
        <v>0</v>
      </c>
      <c r="AO83" s="23">
        <f t="shared" ca="1" si="92"/>
        <v>0</v>
      </c>
      <c r="AP83" s="23">
        <f t="shared" ca="1" si="92"/>
        <v>0</v>
      </c>
      <c r="AQ83" s="23">
        <f t="shared" ca="1" si="92"/>
        <v>0</v>
      </c>
      <c r="AR83" s="23">
        <f t="shared" ca="1" si="92"/>
        <v>0</v>
      </c>
      <c r="AS83" s="23">
        <f t="shared" ca="1" si="92"/>
        <v>0</v>
      </c>
      <c r="AT83" s="23">
        <f t="shared" ca="1" si="92"/>
        <v>0</v>
      </c>
      <c r="AU83" s="23">
        <f t="shared" ca="1" si="92"/>
        <v>0</v>
      </c>
      <c r="AV83" s="23">
        <f t="shared" ca="1" si="92"/>
        <v>0</v>
      </c>
      <c r="AW83" s="23">
        <f t="shared" ca="1" si="92"/>
        <v>0</v>
      </c>
      <c r="AX83" s="23">
        <f t="shared" ca="1" si="92"/>
        <v>0</v>
      </c>
      <c r="AY83" s="23">
        <f t="shared" ca="1" si="92"/>
        <v>0</v>
      </c>
      <c r="AZ83" s="23">
        <f t="shared" ca="1" si="92"/>
        <v>0</v>
      </c>
      <c r="BA83" s="23">
        <f t="shared" ca="1" si="92"/>
        <v>0</v>
      </c>
      <c r="BB83" s="23">
        <f t="shared" ca="1" si="92"/>
        <v>0</v>
      </c>
      <c r="BC83" s="23">
        <f t="shared" ca="1" si="92"/>
        <v>0</v>
      </c>
      <c r="BD83" s="23">
        <f t="shared" ca="1" si="92"/>
        <v>0</v>
      </c>
      <c r="BE83" s="23">
        <f t="shared" ca="1" si="92"/>
        <v>0</v>
      </c>
      <c r="BF83" s="23">
        <f t="shared" ca="1" si="92"/>
        <v>0</v>
      </c>
      <c r="BG83" s="23">
        <f t="shared" ca="1" si="92"/>
        <v>0</v>
      </c>
      <c r="BH83" s="23">
        <f t="shared" ca="1" si="92"/>
        <v>0</v>
      </c>
      <c r="BI83" s="23">
        <f t="shared" ca="1" si="92"/>
        <v>0</v>
      </c>
      <c r="BJ83" s="23">
        <f t="shared" ca="1" si="92"/>
        <v>0</v>
      </c>
      <c r="BK83" s="23">
        <f t="shared" ca="1" si="92"/>
        <v>0</v>
      </c>
      <c r="BL83" s="23">
        <f t="shared" ca="1" si="92"/>
        <v>0</v>
      </c>
      <c r="BM83" s="23">
        <f t="shared" ca="1" si="92"/>
        <v>0</v>
      </c>
      <c r="BN83" s="23">
        <f t="shared" ca="1" si="92"/>
        <v>0</v>
      </c>
      <c r="BO83" s="23">
        <f t="shared" ca="1" si="92"/>
        <v>0</v>
      </c>
      <c r="BP83" s="23">
        <f t="shared" ca="1" si="92"/>
        <v>0</v>
      </c>
      <c r="BQ83" s="23">
        <f t="shared" ca="1" si="92"/>
        <v>0</v>
      </c>
      <c r="BR83" s="23">
        <f t="shared" ca="1" si="92"/>
        <v>0</v>
      </c>
      <c r="BS83" s="23">
        <f t="shared" ca="1" si="92"/>
        <v>0</v>
      </c>
      <c r="BT83" s="23">
        <f t="shared" ref="BT83:CR84" ca="1" si="93">MIN(BT$73,0)*$C83</f>
        <v>0</v>
      </c>
      <c r="BU83" s="23">
        <f t="shared" ca="1" si="93"/>
        <v>0</v>
      </c>
      <c r="BV83" s="23">
        <f t="shared" ca="1" si="93"/>
        <v>0</v>
      </c>
      <c r="BW83" s="23">
        <f t="shared" ca="1" si="93"/>
        <v>0</v>
      </c>
      <c r="BX83" s="23">
        <f t="shared" ca="1" si="93"/>
        <v>0</v>
      </c>
      <c r="BY83" s="23">
        <f t="shared" ca="1" si="93"/>
        <v>0</v>
      </c>
      <c r="BZ83" s="23">
        <f t="shared" ca="1" si="93"/>
        <v>0</v>
      </c>
      <c r="CA83" s="23">
        <f t="shared" ca="1" si="93"/>
        <v>0</v>
      </c>
      <c r="CB83" s="23">
        <f t="shared" ca="1" si="93"/>
        <v>0</v>
      </c>
      <c r="CC83" s="23">
        <f t="shared" ca="1" si="93"/>
        <v>0</v>
      </c>
      <c r="CD83" s="23">
        <f t="shared" ca="1" si="93"/>
        <v>0</v>
      </c>
      <c r="CE83" s="23">
        <f t="shared" ca="1" si="93"/>
        <v>0</v>
      </c>
      <c r="CF83" s="23">
        <f t="shared" ca="1" si="93"/>
        <v>0</v>
      </c>
      <c r="CG83" s="23">
        <f t="shared" ca="1" si="93"/>
        <v>0</v>
      </c>
      <c r="CH83" s="23">
        <f t="shared" ca="1" si="93"/>
        <v>0</v>
      </c>
      <c r="CI83" s="23">
        <f t="shared" ca="1" si="93"/>
        <v>0</v>
      </c>
      <c r="CJ83" s="23">
        <f t="shared" ca="1" si="93"/>
        <v>0</v>
      </c>
      <c r="CK83" s="23">
        <f t="shared" ca="1" si="93"/>
        <v>0</v>
      </c>
      <c r="CL83" s="23">
        <f t="shared" ca="1" si="93"/>
        <v>0</v>
      </c>
      <c r="CM83" s="23">
        <f t="shared" ca="1" si="93"/>
        <v>0</v>
      </c>
      <c r="CN83" s="23">
        <f t="shared" ca="1" si="93"/>
        <v>0</v>
      </c>
      <c r="CO83" s="23">
        <f t="shared" ca="1" si="93"/>
        <v>0</v>
      </c>
      <c r="CP83" s="23">
        <f t="shared" ca="1" si="93"/>
        <v>0</v>
      </c>
      <c r="CQ83" s="23">
        <f t="shared" ca="1" si="93"/>
        <v>0</v>
      </c>
      <c r="CR83" s="23">
        <f t="shared" ca="1" si="93"/>
        <v>0</v>
      </c>
    </row>
    <row r="84" spans="2:96" x14ac:dyDescent="0.25">
      <c r="B84" s="30" t="s">
        <v>82</v>
      </c>
      <c r="C84" s="54">
        <f>1-C83</f>
        <v>5.0000000000000044E-2</v>
      </c>
      <c r="D84" s="50">
        <f ca="1">C84*-$C$77</f>
        <v>2154884.1658786158</v>
      </c>
      <c r="E84" s="11"/>
      <c r="F84" s="50" t="str">
        <f ca="1">IF(-ROUND(SUM(G84:CR84),0)=ROUND(D84,0),"OK","ERROR")</f>
        <v>OK</v>
      </c>
      <c r="G84" s="11">
        <f ca="1">MIN(G$73,0)*$C84</f>
        <v>-1153750.0000000009</v>
      </c>
      <c r="H84" s="11">
        <f t="shared" ca="1" si="92"/>
        <v>-143750.00000000012</v>
      </c>
      <c r="I84" s="11">
        <f t="shared" ca="1" si="92"/>
        <v>-143750.00000000012</v>
      </c>
      <c r="J84" s="11">
        <f t="shared" ca="1" si="92"/>
        <v>-143750.00000000012</v>
      </c>
      <c r="K84" s="11">
        <f t="shared" ca="1" si="92"/>
        <v>-143750.00000000012</v>
      </c>
      <c r="L84" s="11">
        <f t="shared" ca="1" si="92"/>
        <v>-143750.00000000012</v>
      </c>
      <c r="M84" s="11">
        <f t="shared" ca="1" si="92"/>
        <v>-143750.00000000012</v>
      </c>
      <c r="N84" s="11">
        <f t="shared" ca="1" si="92"/>
        <v>-138634.1658786138</v>
      </c>
      <c r="O84" s="11">
        <f t="shared" ca="1" si="92"/>
        <v>0</v>
      </c>
      <c r="P84" s="11">
        <f t="shared" ca="1" si="92"/>
        <v>0</v>
      </c>
      <c r="Q84" s="11">
        <f t="shared" ca="1" si="92"/>
        <v>0</v>
      </c>
      <c r="R84" s="11">
        <f t="shared" ca="1" si="92"/>
        <v>0</v>
      </c>
      <c r="S84" s="11">
        <f t="shared" ca="1" si="92"/>
        <v>0</v>
      </c>
      <c r="T84" s="11">
        <f t="shared" ca="1" si="92"/>
        <v>0</v>
      </c>
      <c r="U84" s="11">
        <f t="shared" ca="1" si="92"/>
        <v>0</v>
      </c>
      <c r="V84" s="11">
        <f t="shared" ca="1" si="92"/>
        <v>0</v>
      </c>
      <c r="W84" s="11">
        <f t="shared" ca="1" si="92"/>
        <v>0</v>
      </c>
      <c r="X84" s="11">
        <f t="shared" ca="1" si="92"/>
        <v>0</v>
      </c>
      <c r="Y84" s="11">
        <f t="shared" ca="1" si="92"/>
        <v>0</v>
      </c>
      <c r="Z84" s="11">
        <f t="shared" ca="1" si="92"/>
        <v>0</v>
      </c>
      <c r="AA84" s="11">
        <f t="shared" ca="1" si="92"/>
        <v>0</v>
      </c>
      <c r="AB84" s="11">
        <f t="shared" ca="1" si="92"/>
        <v>0</v>
      </c>
      <c r="AC84" s="11">
        <f t="shared" ca="1" si="92"/>
        <v>0</v>
      </c>
      <c r="AD84" s="11">
        <f t="shared" ca="1" si="92"/>
        <v>0</v>
      </c>
      <c r="AE84" s="11">
        <f t="shared" ca="1" si="92"/>
        <v>0</v>
      </c>
      <c r="AF84" s="11">
        <f t="shared" ca="1" si="92"/>
        <v>0</v>
      </c>
      <c r="AG84" s="11">
        <f t="shared" ca="1" si="92"/>
        <v>0</v>
      </c>
      <c r="AH84" s="11">
        <f t="shared" ca="1" si="92"/>
        <v>0</v>
      </c>
      <c r="AI84" s="11">
        <f t="shared" ca="1" si="92"/>
        <v>0</v>
      </c>
      <c r="AJ84" s="11">
        <f t="shared" ca="1" si="92"/>
        <v>0</v>
      </c>
      <c r="AK84" s="11">
        <f t="shared" ca="1" si="92"/>
        <v>0</v>
      </c>
      <c r="AL84" s="11">
        <f t="shared" ca="1" si="92"/>
        <v>0</v>
      </c>
      <c r="AM84" s="11">
        <f t="shared" ca="1" si="92"/>
        <v>0</v>
      </c>
      <c r="AN84" s="11">
        <f t="shared" ca="1" si="92"/>
        <v>0</v>
      </c>
      <c r="AO84" s="11">
        <f t="shared" ca="1" si="92"/>
        <v>0</v>
      </c>
      <c r="AP84" s="11">
        <f t="shared" ca="1" si="92"/>
        <v>0</v>
      </c>
      <c r="AQ84" s="11">
        <f t="shared" ca="1" si="92"/>
        <v>0</v>
      </c>
      <c r="AR84" s="11">
        <f t="shared" ca="1" si="92"/>
        <v>0</v>
      </c>
      <c r="AS84" s="11">
        <f t="shared" ca="1" si="92"/>
        <v>0</v>
      </c>
      <c r="AT84" s="11">
        <f t="shared" ca="1" si="92"/>
        <v>0</v>
      </c>
      <c r="AU84" s="11">
        <f t="shared" ca="1" si="92"/>
        <v>0</v>
      </c>
      <c r="AV84" s="11">
        <f t="shared" ca="1" si="92"/>
        <v>0</v>
      </c>
      <c r="AW84" s="11">
        <f t="shared" ca="1" si="92"/>
        <v>0</v>
      </c>
      <c r="AX84" s="11">
        <f t="shared" ca="1" si="92"/>
        <v>0</v>
      </c>
      <c r="AY84" s="11">
        <f t="shared" ca="1" si="92"/>
        <v>0</v>
      </c>
      <c r="AZ84" s="11">
        <f t="shared" ca="1" si="92"/>
        <v>0</v>
      </c>
      <c r="BA84" s="11">
        <f t="shared" ca="1" si="92"/>
        <v>0</v>
      </c>
      <c r="BB84" s="11">
        <f t="shared" ca="1" si="92"/>
        <v>0</v>
      </c>
      <c r="BC84" s="11">
        <f t="shared" ca="1" si="92"/>
        <v>0</v>
      </c>
      <c r="BD84" s="11">
        <f t="shared" ca="1" si="92"/>
        <v>0</v>
      </c>
      <c r="BE84" s="11">
        <f t="shared" ca="1" si="92"/>
        <v>0</v>
      </c>
      <c r="BF84" s="11">
        <f t="shared" ca="1" si="92"/>
        <v>0</v>
      </c>
      <c r="BG84" s="11">
        <f t="shared" ca="1" si="92"/>
        <v>0</v>
      </c>
      <c r="BH84" s="11">
        <f t="shared" ca="1" si="92"/>
        <v>0</v>
      </c>
      <c r="BI84" s="11">
        <f t="shared" ca="1" si="92"/>
        <v>0</v>
      </c>
      <c r="BJ84" s="11">
        <f t="shared" ca="1" si="92"/>
        <v>0</v>
      </c>
      <c r="BK84" s="11">
        <f t="shared" ca="1" si="92"/>
        <v>0</v>
      </c>
      <c r="BL84" s="11">
        <f t="shared" ca="1" si="92"/>
        <v>0</v>
      </c>
      <c r="BM84" s="11">
        <f t="shared" ca="1" si="92"/>
        <v>0</v>
      </c>
      <c r="BN84" s="11">
        <f t="shared" ca="1" si="92"/>
        <v>0</v>
      </c>
      <c r="BO84" s="11">
        <f t="shared" ca="1" si="92"/>
        <v>0</v>
      </c>
      <c r="BP84" s="11">
        <f t="shared" ca="1" si="92"/>
        <v>0</v>
      </c>
      <c r="BQ84" s="11">
        <f t="shared" ca="1" si="92"/>
        <v>0</v>
      </c>
      <c r="BR84" s="11">
        <f t="shared" ca="1" si="92"/>
        <v>0</v>
      </c>
      <c r="BS84" s="11">
        <f t="shared" ca="1" si="92"/>
        <v>0</v>
      </c>
      <c r="BT84" s="11">
        <f t="shared" ca="1" si="93"/>
        <v>0</v>
      </c>
      <c r="BU84" s="11">
        <f t="shared" ca="1" si="93"/>
        <v>0</v>
      </c>
      <c r="BV84" s="11">
        <f t="shared" ca="1" si="93"/>
        <v>0</v>
      </c>
      <c r="BW84" s="11">
        <f t="shared" ca="1" si="93"/>
        <v>0</v>
      </c>
      <c r="BX84" s="11">
        <f t="shared" ca="1" si="93"/>
        <v>0</v>
      </c>
      <c r="BY84" s="11">
        <f t="shared" ca="1" si="93"/>
        <v>0</v>
      </c>
      <c r="BZ84" s="11">
        <f t="shared" ca="1" si="93"/>
        <v>0</v>
      </c>
      <c r="CA84" s="11">
        <f t="shared" ca="1" si="93"/>
        <v>0</v>
      </c>
      <c r="CB84" s="11">
        <f t="shared" ca="1" si="93"/>
        <v>0</v>
      </c>
      <c r="CC84" s="11">
        <f t="shared" ca="1" si="93"/>
        <v>0</v>
      </c>
      <c r="CD84" s="11">
        <f t="shared" ca="1" si="93"/>
        <v>0</v>
      </c>
      <c r="CE84" s="11">
        <f t="shared" ca="1" si="93"/>
        <v>0</v>
      </c>
      <c r="CF84" s="11">
        <f t="shared" ca="1" si="93"/>
        <v>0</v>
      </c>
      <c r="CG84" s="11">
        <f t="shared" ca="1" si="93"/>
        <v>0</v>
      </c>
      <c r="CH84" s="11">
        <f t="shared" ca="1" si="93"/>
        <v>0</v>
      </c>
      <c r="CI84" s="11">
        <f t="shared" ca="1" si="93"/>
        <v>0</v>
      </c>
      <c r="CJ84" s="11">
        <f t="shared" ca="1" si="93"/>
        <v>0</v>
      </c>
      <c r="CK84" s="11">
        <f t="shared" ca="1" si="93"/>
        <v>0</v>
      </c>
      <c r="CL84" s="11">
        <f t="shared" ca="1" si="93"/>
        <v>0</v>
      </c>
      <c r="CM84" s="11">
        <f t="shared" ca="1" si="93"/>
        <v>0</v>
      </c>
      <c r="CN84" s="11">
        <f t="shared" ca="1" si="93"/>
        <v>0</v>
      </c>
      <c r="CO84" s="11">
        <f t="shared" ca="1" si="93"/>
        <v>0</v>
      </c>
      <c r="CP84" s="11">
        <f t="shared" ca="1" si="93"/>
        <v>0</v>
      </c>
      <c r="CQ84" s="11">
        <f t="shared" ca="1" si="93"/>
        <v>0</v>
      </c>
      <c r="CR84" s="11">
        <f t="shared" ca="1" si="93"/>
        <v>0</v>
      </c>
    </row>
    <row r="85" spans="2:96" x14ac:dyDescent="0.25">
      <c r="B85" s="29" t="s">
        <v>79</v>
      </c>
      <c r="C85" s="49">
        <f>SUM(C83:C84)</f>
        <v>1</v>
      </c>
      <c r="D85" s="48">
        <f ca="1">SUM(D83:D84)</f>
        <v>43097683.317572273</v>
      </c>
      <c r="E85" s="23"/>
      <c r="F85" s="48" t="str">
        <f ca="1">IF(-ROUND(SUM(G85:CR85),0)=ROUND(D85,0),"OK","ERROR")</f>
        <v>OK</v>
      </c>
      <c r="G85" s="23">
        <f ca="1">SUM(G83:G84)</f>
        <v>-23075000</v>
      </c>
      <c r="H85" s="23">
        <f t="shared" ref="H85:BS85" ca="1" si="94">SUM(H83:H84)</f>
        <v>-2875000</v>
      </c>
      <c r="I85" s="23">
        <f t="shared" ca="1" si="94"/>
        <v>-2875000</v>
      </c>
      <c r="J85" s="23">
        <f t="shared" ca="1" si="94"/>
        <v>-2875000</v>
      </c>
      <c r="K85" s="23">
        <f t="shared" ca="1" si="94"/>
        <v>-2875000</v>
      </c>
      <c r="L85" s="23">
        <f t="shared" ca="1" si="94"/>
        <v>-2875000</v>
      </c>
      <c r="M85" s="23">
        <f t="shared" ca="1" si="94"/>
        <v>-2875000</v>
      </c>
      <c r="N85" s="23">
        <f t="shared" ca="1" si="94"/>
        <v>-2772683.3175722733</v>
      </c>
      <c r="O85" s="23">
        <f t="shared" ca="1" si="94"/>
        <v>0</v>
      </c>
      <c r="P85" s="23">
        <f t="shared" ca="1" si="94"/>
        <v>0</v>
      </c>
      <c r="Q85" s="23">
        <f t="shared" ca="1" si="94"/>
        <v>0</v>
      </c>
      <c r="R85" s="23">
        <f t="shared" ca="1" si="94"/>
        <v>0</v>
      </c>
      <c r="S85" s="23">
        <f t="shared" ca="1" si="94"/>
        <v>0</v>
      </c>
      <c r="T85" s="23">
        <f t="shared" ca="1" si="94"/>
        <v>0</v>
      </c>
      <c r="U85" s="23">
        <f t="shared" ca="1" si="94"/>
        <v>0</v>
      </c>
      <c r="V85" s="23">
        <f t="shared" ca="1" si="94"/>
        <v>0</v>
      </c>
      <c r="W85" s="23">
        <f t="shared" ca="1" si="94"/>
        <v>0</v>
      </c>
      <c r="X85" s="23">
        <f t="shared" ca="1" si="94"/>
        <v>0</v>
      </c>
      <c r="Y85" s="23">
        <f t="shared" ca="1" si="94"/>
        <v>0</v>
      </c>
      <c r="Z85" s="23">
        <f t="shared" ca="1" si="94"/>
        <v>0</v>
      </c>
      <c r="AA85" s="23">
        <f t="shared" ca="1" si="94"/>
        <v>0</v>
      </c>
      <c r="AB85" s="23">
        <f t="shared" ca="1" si="94"/>
        <v>0</v>
      </c>
      <c r="AC85" s="23">
        <f t="shared" ca="1" si="94"/>
        <v>0</v>
      </c>
      <c r="AD85" s="23">
        <f t="shared" ca="1" si="94"/>
        <v>0</v>
      </c>
      <c r="AE85" s="23">
        <f t="shared" ca="1" si="94"/>
        <v>0</v>
      </c>
      <c r="AF85" s="23">
        <f t="shared" ca="1" si="94"/>
        <v>0</v>
      </c>
      <c r="AG85" s="23">
        <f t="shared" ca="1" si="94"/>
        <v>0</v>
      </c>
      <c r="AH85" s="23">
        <f t="shared" ca="1" si="94"/>
        <v>0</v>
      </c>
      <c r="AI85" s="23">
        <f t="shared" ca="1" si="94"/>
        <v>0</v>
      </c>
      <c r="AJ85" s="23">
        <f t="shared" ca="1" si="94"/>
        <v>0</v>
      </c>
      <c r="AK85" s="23">
        <f t="shared" ca="1" si="94"/>
        <v>0</v>
      </c>
      <c r="AL85" s="23">
        <f t="shared" ca="1" si="94"/>
        <v>0</v>
      </c>
      <c r="AM85" s="23">
        <f t="shared" ca="1" si="94"/>
        <v>0</v>
      </c>
      <c r="AN85" s="23">
        <f t="shared" ca="1" si="94"/>
        <v>0</v>
      </c>
      <c r="AO85" s="23">
        <f t="shared" ca="1" si="94"/>
        <v>0</v>
      </c>
      <c r="AP85" s="23">
        <f t="shared" ca="1" si="94"/>
        <v>0</v>
      </c>
      <c r="AQ85" s="23">
        <f t="shared" ca="1" si="94"/>
        <v>0</v>
      </c>
      <c r="AR85" s="23">
        <f t="shared" ca="1" si="94"/>
        <v>0</v>
      </c>
      <c r="AS85" s="23">
        <f t="shared" ca="1" si="94"/>
        <v>0</v>
      </c>
      <c r="AT85" s="23">
        <f t="shared" ca="1" si="94"/>
        <v>0</v>
      </c>
      <c r="AU85" s="23">
        <f t="shared" ca="1" si="94"/>
        <v>0</v>
      </c>
      <c r="AV85" s="23">
        <f t="shared" ca="1" si="94"/>
        <v>0</v>
      </c>
      <c r="AW85" s="23">
        <f t="shared" ca="1" si="94"/>
        <v>0</v>
      </c>
      <c r="AX85" s="23">
        <f t="shared" ca="1" si="94"/>
        <v>0</v>
      </c>
      <c r="AY85" s="23">
        <f t="shared" ca="1" si="94"/>
        <v>0</v>
      </c>
      <c r="AZ85" s="23">
        <f t="shared" ca="1" si="94"/>
        <v>0</v>
      </c>
      <c r="BA85" s="23">
        <f t="shared" ca="1" si="94"/>
        <v>0</v>
      </c>
      <c r="BB85" s="23">
        <f t="shared" ca="1" si="94"/>
        <v>0</v>
      </c>
      <c r="BC85" s="23">
        <f t="shared" ca="1" si="94"/>
        <v>0</v>
      </c>
      <c r="BD85" s="23">
        <f t="shared" ca="1" si="94"/>
        <v>0</v>
      </c>
      <c r="BE85" s="23">
        <f t="shared" ca="1" si="94"/>
        <v>0</v>
      </c>
      <c r="BF85" s="23">
        <f t="shared" ca="1" si="94"/>
        <v>0</v>
      </c>
      <c r="BG85" s="23">
        <f t="shared" ca="1" si="94"/>
        <v>0</v>
      </c>
      <c r="BH85" s="23">
        <f t="shared" ca="1" si="94"/>
        <v>0</v>
      </c>
      <c r="BI85" s="23">
        <f t="shared" ca="1" si="94"/>
        <v>0</v>
      </c>
      <c r="BJ85" s="23">
        <f t="shared" ca="1" si="94"/>
        <v>0</v>
      </c>
      <c r="BK85" s="23">
        <f t="shared" ca="1" si="94"/>
        <v>0</v>
      </c>
      <c r="BL85" s="23">
        <f t="shared" ca="1" si="94"/>
        <v>0</v>
      </c>
      <c r="BM85" s="23">
        <f t="shared" ca="1" si="94"/>
        <v>0</v>
      </c>
      <c r="BN85" s="23">
        <f t="shared" ca="1" si="94"/>
        <v>0</v>
      </c>
      <c r="BO85" s="23">
        <f t="shared" ca="1" si="94"/>
        <v>0</v>
      </c>
      <c r="BP85" s="23">
        <f t="shared" ca="1" si="94"/>
        <v>0</v>
      </c>
      <c r="BQ85" s="23">
        <f t="shared" ca="1" si="94"/>
        <v>0</v>
      </c>
      <c r="BR85" s="23">
        <f t="shared" ca="1" si="94"/>
        <v>0</v>
      </c>
      <c r="BS85" s="23">
        <f t="shared" ca="1" si="94"/>
        <v>0</v>
      </c>
      <c r="BT85" s="23">
        <f t="shared" ref="BT85:CR85" ca="1" si="95">SUM(BT83:BT84)</f>
        <v>0</v>
      </c>
      <c r="BU85" s="23">
        <f t="shared" ca="1" si="95"/>
        <v>0</v>
      </c>
      <c r="BV85" s="23">
        <f t="shared" ca="1" si="95"/>
        <v>0</v>
      </c>
      <c r="BW85" s="23">
        <f t="shared" ca="1" si="95"/>
        <v>0</v>
      </c>
      <c r="BX85" s="23">
        <f t="shared" ca="1" si="95"/>
        <v>0</v>
      </c>
      <c r="BY85" s="23">
        <f t="shared" ca="1" si="95"/>
        <v>0</v>
      </c>
      <c r="BZ85" s="23">
        <f t="shared" ca="1" si="95"/>
        <v>0</v>
      </c>
      <c r="CA85" s="23">
        <f t="shared" ca="1" si="95"/>
        <v>0</v>
      </c>
      <c r="CB85" s="23">
        <f t="shared" ca="1" si="95"/>
        <v>0</v>
      </c>
      <c r="CC85" s="23">
        <f t="shared" ca="1" si="95"/>
        <v>0</v>
      </c>
      <c r="CD85" s="23">
        <f t="shared" ca="1" si="95"/>
        <v>0</v>
      </c>
      <c r="CE85" s="23">
        <f t="shared" ca="1" si="95"/>
        <v>0</v>
      </c>
      <c r="CF85" s="23">
        <f t="shared" ca="1" si="95"/>
        <v>0</v>
      </c>
      <c r="CG85" s="23">
        <f t="shared" ca="1" si="95"/>
        <v>0</v>
      </c>
      <c r="CH85" s="23">
        <f t="shared" ca="1" si="95"/>
        <v>0</v>
      </c>
      <c r="CI85" s="23">
        <f t="shared" ca="1" si="95"/>
        <v>0</v>
      </c>
      <c r="CJ85" s="23">
        <f t="shared" ca="1" si="95"/>
        <v>0</v>
      </c>
      <c r="CK85" s="23">
        <f t="shared" ca="1" si="95"/>
        <v>0</v>
      </c>
      <c r="CL85" s="23">
        <f t="shared" ca="1" si="95"/>
        <v>0</v>
      </c>
      <c r="CM85" s="23">
        <f t="shared" ca="1" si="95"/>
        <v>0</v>
      </c>
      <c r="CN85" s="23">
        <f t="shared" ca="1" si="95"/>
        <v>0</v>
      </c>
      <c r="CO85" s="23">
        <f t="shared" ca="1" si="95"/>
        <v>0</v>
      </c>
      <c r="CP85" s="23">
        <f t="shared" ca="1" si="95"/>
        <v>0</v>
      </c>
      <c r="CQ85" s="23">
        <f t="shared" ca="1" si="95"/>
        <v>0</v>
      </c>
      <c r="CR85" s="23">
        <f t="shared" ca="1" si="95"/>
        <v>0</v>
      </c>
    </row>
    <row r="86" spans="2:96" x14ac:dyDescent="0.25"/>
    <row r="87" spans="2:96" x14ac:dyDescent="0.25">
      <c r="B87" s="1" t="s">
        <v>84</v>
      </c>
    </row>
    <row r="88" spans="2:96" x14ac:dyDescent="0.25">
      <c r="B88" s="41" t="s">
        <v>88</v>
      </c>
      <c r="G88" s="36">
        <v>0</v>
      </c>
      <c r="H88" s="36">
        <f ca="1">G92</f>
        <v>21921250</v>
      </c>
      <c r="I88" s="36">
        <f t="shared" ref="I88:BT88" ca="1" si="96">H92</f>
        <v>24860506.202117227</v>
      </c>
      <c r="J88" s="36">
        <f t="shared" ca="1" si="96"/>
        <v>27827652.397718035</v>
      </c>
      <c r="K88" s="36">
        <f t="shared" ca="1" si="96"/>
        <v>30822953.229175534</v>
      </c>
      <c r="L88" s="36">
        <f t="shared" ca="1" si="96"/>
        <v>33846675.849999517</v>
      </c>
      <c r="M88" s="36">
        <f t="shared" ca="1" si="96"/>
        <v>36899089.948664114</v>
      </c>
      <c r="N88" s="36">
        <f t="shared" ca="1" si="96"/>
        <v>39980467.772661544</v>
      </c>
      <c r="O88" s="36">
        <f t="shared" ca="1" si="96"/>
        <v>42993883.304477759</v>
      </c>
      <c r="P88" s="36">
        <f t="shared" ca="1" si="96"/>
        <v>43401843.360607572</v>
      </c>
      <c r="Q88" s="36">
        <f t="shared" ca="1" si="96"/>
        <v>43813674.465235583</v>
      </c>
      <c r="R88" s="36">
        <f t="shared" ca="1" si="96"/>
        <v>44229413.349939436</v>
      </c>
      <c r="S88" s="36">
        <f t="shared" ca="1" si="96"/>
        <v>44649097.094835095</v>
      </c>
      <c r="T88" s="36">
        <f t="shared" ca="1" si="96"/>
        <v>45072763.131884076</v>
      </c>
      <c r="U88" s="36">
        <f t="shared" ca="1" si="96"/>
        <v>45500449.248232029</v>
      </c>
      <c r="V88" s="36">
        <f t="shared" ca="1" si="96"/>
        <v>45932193.589579009</v>
      </c>
      <c r="W88" s="36">
        <f t="shared" ca="1" si="96"/>
        <v>46368034.663581707</v>
      </c>
      <c r="X88" s="36">
        <f t="shared" ca="1" si="96"/>
        <v>46808011.343288004</v>
      </c>
      <c r="Y88" s="36">
        <f t="shared" ca="1" si="96"/>
        <v>47252162.870604075</v>
      </c>
      <c r="Z88" s="36">
        <f t="shared" ca="1" si="96"/>
        <v>47700528.85979443</v>
      </c>
      <c r="AA88" s="36">
        <f t="shared" ca="1" si="96"/>
        <v>48153149.301015124</v>
      </c>
      <c r="AB88" s="36">
        <f t="shared" ca="1" si="96"/>
        <v>48610064.563880518</v>
      </c>
      <c r="AC88" s="36">
        <f t="shared" ca="1" si="96"/>
        <v>49071315.401063897</v>
      </c>
      <c r="AD88" s="36">
        <f t="shared" ca="1" si="96"/>
        <v>49536942.951932207</v>
      </c>
      <c r="AE88" s="36">
        <f t="shared" ca="1" si="96"/>
        <v>50006988.746215343</v>
      </c>
      <c r="AF88" s="36">
        <f t="shared" ca="1" si="96"/>
        <v>50481494.707710207</v>
      </c>
      <c r="AG88" s="36">
        <f t="shared" ca="1" si="96"/>
        <v>50960503.158019915</v>
      </c>
      <c r="AH88" s="36">
        <f t="shared" ca="1" si="96"/>
        <v>51444056.820328534</v>
      </c>
      <c r="AI88" s="36">
        <f t="shared" ca="1" si="96"/>
        <v>51910669.673094429</v>
      </c>
      <c r="AJ88" s="36">
        <f t="shared" ca="1" si="96"/>
        <v>52381710.11860083</v>
      </c>
      <c r="AK88" s="36">
        <f t="shared" ca="1" si="96"/>
        <v>52763407.669358455</v>
      </c>
      <c r="AL88" s="36">
        <f t="shared" ca="1" si="96"/>
        <v>53148727.069138862</v>
      </c>
      <c r="AM88" s="36">
        <f t="shared" ca="1" si="96"/>
        <v>53537702.684917457</v>
      </c>
      <c r="AN88" s="36">
        <f t="shared" ca="1" si="96"/>
        <v>53546806.709770784</v>
      </c>
      <c r="AO88" s="36">
        <f t="shared" ca="1" si="96"/>
        <v>53555997.120830812</v>
      </c>
      <c r="AP88" s="36">
        <f t="shared" ca="1" si="96"/>
        <v>53565274.73779837</v>
      </c>
      <c r="AQ88" s="36">
        <f t="shared" ca="1" si="96"/>
        <v>53574640.388152264</v>
      </c>
      <c r="AR88" s="36">
        <f t="shared" ca="1" si="96"/>
        <v>53572588.032223061</v>
      </c>
      <c r="AS88" s="36">
        <f t="shared" ca="1" si="96"/>
        <v>53570516.201913416</v>
      </c>
      <c r="AT88" s="36">
        <f t="shared" ca="1" si="96"/>
        <v>53568424.71243497</v>
      </c>
      <c r="AU88" s="36">
        <f t="shared" ca="1" si="96"/>
        <v>53566313.37724594</v>
      </c>
      <c r="AV88" s="36">
        <f t="shared" ca="1" si="96"/>
        <v>53564182.008034483</v>
      </c>
      <c r="AW88" s="36">
        <f t="shared" ca="1" si="96"/>
        <v>53550523.539701909</v>
      </c>
      <c r="AX88" s="36">
        <f t="shared" ca="1" si="96"/>
        <v>53536735.468991525</v>
      </c>
      <c r="AY88" s="36">
        <f t="shared" ca="1" si="96"/>
        <v>53522816.566133201</v>
      </c>
      <c r="AZ88" s="36">
        <f t="shared" ca="1" si="96"/>
        <v>53508765.58968778</v>
      </c>
      <c r="BA88" s="36">
        <f t="shared" ca="1" si="96"/>
        <v>53494581.286436342</v>
      </c>
      <c r="BB88" s="36">
        <f t="shared" ca="1" si="96"/>
        <v>53480262.391268425</v>
      </c>
      <c r="BC88" s="36">
        <f t="shared" ca="1" si="96"/>
        <v>53465807.627069212</v>
      </c>
      <c r="BD88" s="36">
        <f t="shared" ca="1" si="96"/>
        <v>53439363.62335559</v>
      </c>
      <c r="BE88" s="36">
        <f t="shared" ca="1" si="96"/>
        <v>53412668.697966367</v>
      </c>
      <c r="BF88" s="36">
        <f t="shared" ca="1" si="96"/>
        <v>53385720.469957724</v>
      </c>
      <c r="BG88" s="36">
        <f t="shared" ca="1" si="96"/>
        <v>53358516.53579355</v>
      </c>
      <c r="BH88" s="36">
        <f t="shared" ca="1" si="96"/>
        <v>53331054.46913109</v>
      </c>
      <c r="BI88" s="36">
        <f t="shared" ca="1" si="96"/>
        <v>53291479.739354514</v>
      </c>
      <c r="BJ88" s="36">
        <f t="shared" ca="1" si="96"/>
        <v>53251529.493161649</v>
      </c>
      <c r="BK88" s="36">
        <f t="shared" ca="1" si="96"/>
        <v>53211200.167354971</v>
      </c>
      <c r="BL88" s="36">
        <f t="shared" ca="1" si="96"/>
        <v>53170488.164926521</v>
      </c>
      <c r="BM88" s="36">
        <f t="shared" ca="1" si="96"/>
        <v>53129389.854737081</v>
      </c>
      <c r="BN88" s="36">
        <f t="shared" ca="1" si="96"/>
        <v>53087901.571192287</v>
      </c>
      <c r="BO88" s="36">
        <f t="shared" ca="1" si="96"/>
        <v>53046019.613915727</v>
      </c>
      <c r="BP88" s="36">
        <f t="shared" ca="1" si="96"/>
        <v>52991532.603731371</v>
      </c>
      <c r="BQ88" s="36">
        <f t="shared" ca="1" si="96"/>
        <v>52936528.57758975</v>
      </c>
      <c r="BR88" s="36">
        <f t="shared" ca="1" si="96"/>
        <v>52881002.629633509</v>
      </c>
      <c r="BS88" s="36">
        <f t="shared" ca="1" si="96"/>
        <v>52824949.807454608</v>
      </c>
      <c r="BT88" s="36">
        <f t="shared" ca="1" si="96"/>
        <v>52768365.111652657</v>
      </c>
      <c r="BU88" s="36">
        <f t="shared" ref="BU88:CR88" ca="1" si="97">BT92</f>
        <v>52699035.851701476</v>
      </c>
      <c r="BV88" s="36">
        <f t="shared" ca="1" si="97"/>
        <v>52629048.740758307</v>
      </c>
      <c r="BW88" s="36">
        <f t="shared" ca="1" si="97"/>
        <v>52558397.536611311</v>
      </c>
      <c r="BX88" s="36">
        <f t="shared" ca="1" si="97"/>
        <v>52487075.937817581</v>
      </c>
      <c r="BY88" s="36">
        <f t="shared" ca="1" si="97"/>
        <v>52415077.583141133</v>
      </c>
      <c r="BZ88" s="36">
        <f t="shared" ca="1" si="97"/>
        <v>52342396.05098553</v>
      </c>
      <c r="CA88" s="36">
        <f t="shared" ca="1" si="97"/>
        <v>52269024.858821139</v>
      </c>
      <c r="CB88" s="36">
        <f t="shared" ca="1" si="97"/>
        <v>52182383.589608803</v>
      </c>
      <c r="CC88" s="36">
        <f t="shared" ca="1" si="97"/>
        <v>52094920.199333325</v>
      </c>
      <c r="CD88" s="36">
        <f t="shared" ca="1" si="97"/>
        <v>52006626.887058169</v>
      </c>
      <c r="CE88" s="36">
        <f t="shared" ca="1" si="97"/>
        <v>51917495.777825326</v>
      </c>
      <c r="CF88" s="36">
        <f t="shared" ca="1" si="97"/>
        <v>51827518.921952941</v>
      </c>
      <c r="CG88" s="36">
        <f t="shared" ca="1" si="97"/>
        <v>51724114.42132815</v>
      </c>
      <c r="CH88" s="36">
        <f t="shared" ca="1" si="97"/>
        <v>51619728.736808427</v>
      </c>
      <c r="CI88" s="36">
        <f t="shared" ca="1" si="97"/>
        <v>51514352.55814296</v>
      </c>
      <c r="CJ88" s="36">
        <f t="shared" ca="1" si="97"/>
        <v>51407976.486737899</v>
      </c>
      <c r="CK88" s="36">
        <f t="shared" ca="1" si="97"/>
        <v>51300591.034818083</v>
      </c>
      <c r="CL88" s="36">
        <f t="shared" ca="1" si="97"/>
        <v>51192186.624580815</v>
      </c>
      <c r="CM88" s="36">
        <f t="shared" ca="1" si="97"/>
        <v>51082753.587341607</v>
      </c>
      <c r="CN88" s="36">
        <f t="shared" ca="1" si="97"/>
        <v>50959331.073483765</v>
      </c>
      <c r="CO88" s="36">
        <f t="shared" ca="1" si="97"/>
        <v>50834737.428948462</v>
      </c>
      <c r="CP88" s="36">
        <f t="shared" ca="1" si="97"/>
        <v>50708961.541119196</v>
      </c>
      <c r="CQ88" s="36">
        <f t="shared" ca="1" si="97"/>
        <v>50581992.191934153</v>
      </c>
      <c r="CR88" s="36">
        <f t="shared" ca="1" si="97"/>
        <v>50453818.05688566</v>
      </c>
    </row>
    <row r="89" spans="2:96" x14ac:dyDescent="0.25">
      <c r="B89" s="41" t="s">
        <v>85</v>
      </c>
      <c r="C89" s="15">
        <v>0.12</v>
      </c>
      <c r="G89" s="23">
        <f>G88*((1+$C89)^(1/12)-1)</f>
        <v>0</v>
      </c>
      <c r="H89" s="23">
        <f t="shared" ref="H89:BS89" ca="1" si="98">H88*((1+$C89)^(1/12)-1)</f>
        <v>208006.20211722859</v>
      </c>
      <c r="I89" s="23">
        <f t="shared" ca="1" si="98"/>
        <v>235896.19560080793</v>
      </c>
      <c r="J89" s="23">
        <f t="shared" ca="1" si="98"/>
        <v>264050.83145749982</v>
      </c>
      <c r="K89" s="23">
        <f t="shared" ca="1" si="98"/>
        <v>292472.6208239845</v>
      </c>
      <c r="L89" s="23">
        <f t="shared" ca="1" si="98"/>
        <v>321164.09866459802</v>
      </c>
      <c r="M89" s="23">
        <f t="shared" ca="1" si="98"/>
        <v>350127.82399742835</v>
      </c>
      <c r="N89" s="23">
        <f t="shared" ca="1" si="98"/>
        <v>379366.380122556</v>
      </c>
      <c r="O89" s="23">
        <f t="shared" ca="1" si="98"/>
        <v>407960.05612981651</v>
      </c>
      <c r="P89" s="23">
        <f t="shared" ca="1" si="98"/>
        <v>411831.10462801321</v>
      </c>
      <c r="Q89" s="23">
        <f t="shared" ca="1" si="98"/>
        <v>415738.88470384903</v>
      </c>
      <c r="R89" s="23">
        <f t="shared" ca="1" si="98"/>
        <v>419683.74489565834</v>
      </c>
      <c r="S89" s="23">
        <f t="shared" ca="1" si="98"/>
        <v>423666.03704898362</v>
      </c>
      <c r="T89" s="23">
        <f t="shared" ca="1" si="98"/>
        <v>427686.11634795682</v>
      </c>
      <c r="U89" s="23">
        <f t="shared" ca="1" si="98"/>
        <v>431744.34134697856</v>
      </c>
      <c r="V89" s="23">
        <f t="shared" ca="1" si="98"/>
        <v>435841.07400269795</v>
      </c>
      <c r="W89" s="23">
        <f t="shared" ca="1" si="98"/>
        <v>439976.67970629584</v>
      </c>
      <c r="X89" s="23">
        <f t="shared" ca="1" si="98"/>
        <v>444151.52731607429</v>
      </c>
      <c r="Y89" s="23">
        <f t="shared" ca="1" si="98"/>
        <v>448365.98919035529</v>
      </c>
      <c r="Z89" s="23">
        <f t="shared" ca="1" si="98"/>
        <v>452620.44122069207</v>
      </c>
      <c r="AA89" s="23">
        <f t="shared" ca="1" si="98"/>
        <v>456915.26286539482</v>
      </c>
      <c r="AB89" s="23">
        <f t="shared" ca="1" si="98"/>
        <v>461250.83718337514</v>
      </c>
      <c r="AC89" s="23">
        <f t="shared" ca="1" si="98"/>
        <v>465627.55086831131</v>
      </c>
      <c r="AD89" s="23">
        <f t="shared" ca="1" si="98"/>
        <v>470045.79428313771</v>
      </c>
      <c r="AE89" s="23">
        <f t="shared" ca="1" si="98"/>
        <v>474505.96149486204</v>
      </c>
      <c r="AF89" s="23">
        <f t="shared" ca="1" si="98"/>
        <v>479008.45030971203</v>
      </c>
      <c r="AG89" s="23">
        <f t="shared" ca="1" si="98"/>
        <v>483553.66230861639</v>
      </c>
      <c r="AH89" s="23">
        <f t="shared" ca="1" si="98"/>
        <v>488142.00288302213</v>
      </c>
      <c r="AI89" s="23">
        <f t="shared" ca="1" si="98"/>
        <v>492569.59562353278</v>
      </c>
      <c r="AJ89" s="23">
        <f t="shared" ca="1" si="98"/>
        <v>497039.20087475679</v>
      </c>
      <c r="AK89" s="23">
        <f t="shared" ca="1" si="98"/>
        <v>500661.04989753338</v>
      </c>
      <c r="AL89" s="23">
        <f t="shared" ca="1" si="98"/>
        <v>504317.2658957275</v>
      </c>
      <c r="AM89" s="23">
        <f t="shared" ca="1" si="98"/>
        <v>508008.1749704525</v>
      </c>
      <c r="AN89" s="23">
        <f t="shared" ca="1" si="98"/>
        <v>508094.56117715704</v>
      </c>
      <c r="AO89" s="23">
        <f t="shared" ca="1" si="98"/>
        <v>508181.76708468935</v>
      </c>
      <c r="AP89" s="23">
        <f t="shared" ca="1" si="98"/>
        <v>508269.80047102086</v>
      </c>
      <c r="AQ89" s="23">
        <f t="shared" ca="1" si="98"/>
        <v>508358.66918792669</v>
      </c>
      <c r="AR89" s="23">
        <f t="shared" ca="1" si="98"/>
        <v>508339.19480748643</v>
      </c>
      <c r="AS89" s="23">
        <f t="shared" ca="1" si="98"/>
        <v>508319.5356386826</v>
      </c>
      <c r="AT89" s="23">
        <f t="shared" ca="1" si="98"/>
        <v>508299.68992809678</v>
      </c>
      <c r="AU89" s="23">
        <f t="shared" ca="1" si="98"/>
        <v>508279.65590567258</v>
      </c>
      <c r="AV89" s="23">
        <f t="shared" ca="1" si="98"/>
        <v>508259.43178455788</v>
      </c>
      <c r="AW89" s="23">
        <f t="shared" ca="1" si="98"/>
        <v>508129.82940674655</v>
      </c>
      <c r="AX89" s="23">
        <f t="shared" ca="1" si="98"/>
        <v>507998.99725880835</v>
      </c>
      <c r="AY89" s="23">
        <f t="shared" ca="1" si="98"/>
        <v>507866.92367170914</v>
      </c>
      <c r="AZ89" s="23">
        <f t="shared" ca="1" si="98"/>
        <v>507733.59686568979</v>
      </c>
      <c r="BA89" s="23">
        <f t="shared" ca="1" si="98"/>
        <v>507599.00494921557</v>
      </c>
      <c r="BB89" s="23">
        <f t="shared" ca="1" si="98"/>
        <v>507463.13591791521</v>
      </c>
      <c r="BC89" s="23">
        <f t="shared" ca="1" si="98"/>
        <v>507325.97765351064</v>
      </c>
      <c r="BD89" s="23">
        <f t="shared" ca="1" si="98"/>
        <v>507075.05597791076</v>
      </c>
      <c r="BE89" s="23">
        <f t="shared" ca="1" si="98"/>
        <v>506821.75335848826</v>
      </c>
      <c r="BF89" s="23">
        <f t="shared" ca="1" si="98"/>
        <v>506566.04720296036</v>
      </c>
      <c r="BG89" s="23">
        <f t="shared" ca="1" si="98"/>
        <v>506307.91470467043</v>
      </c>
      <c r="BH89" s="23">
        <f t="shared" ca="1" si="98"/>
        <v>506047.33284055465</v>
      </c>
      <c r="BI89" s="23">
        <f t="shared" ca="1" si="98"/>
        <v>505671.81642426265</v>
      </c>
      <c r="BJ89" s="23">
        <f t="shared" ca="1" si="98"/>
        <v>505292.73681045295</v>
      </c>
      <c r="BK89" s="23">
        <f t="shared" ca="1" si="98"/>
        <v>504910.06018868205</v>
      </c>
      <c r="BL89" s="23">
        <f t="shared" ca="1" si="98"/>
        <v>504523.75242768624</v>
      </c>
      <c r="BM89" s="23">
        <f t="shared" ca="1" si="98"/>
        <v>504133.77907233738</v>
      </c>
      <c r="BN89" s="23">
        <f t="shared" ca="1" si="98"/>
        <v>503740.10534056957</v>
      </c>
      <c r="BO89" s="23">
        <f t="shared" ca="1" si="98"/>
        <v>503342.69612027722</v>
      </c>
      <c r="BP89" s="23">
        <f t="shared" ca="1" si="98"/>
        <v>502825.68016301334</v>
      </c>
      <c r="BQ89" s="23">
        <f t="shared" ca="1" si="98"/>
        <v>502303.75834838708</v>
      </c>
      <c r="BR89" s="23">
        <f t="shared" ca="1" si="98"/>
        <v>501776.88412573392</v>
      </c>
      <c r="BS89" s="23">
        <f t="shared" ca="1" si="98"/>
        <v>501245.01050267933</v>
      </c>
      <c r="BT89" s="23">
        <f t="shared" ref="BT89:CR89" ca="1" si="99">BT88*((1+$C89)^(1/12)-1)</f>
        <v>500708.09004094824</v>
      </c>
      <c r="BU89" s="23">
        <f t="shared" ca="1" si="99"/>
        <v>500050.23904896359</v>
      </c>
      <c r="BV89" s="23">
        <f t="shared" ca="1" si="99"/>
        <v>499386.14584513416</v>
      </c>
      <c r="BW89" s="23">
        <f t="shared" ca="1" si="99"/>
        <v>498715.75119840435</v>
      </c>
      <c r="BX89" s="23">
        <f t="shared" ca="1" si="99"/>
        <v>498038.99531568727</v>
      </c>
      <c r="BY89" s="23">
        <f t="shared" ca="1" si="99"/>
        <v>497355.81783653179</v>
      </c>
      <c r="BZ89" s="23">
        <f t="shared" ca="1" si="99"/>
        <v>496666.15782773902</v>
      </c>
      <c r="CA89" s="23">
        <f t="shared" ca="1" si="99"/>
        <v>495969.95377792761</v>
      </c>
      <c r="CB89" s="23">
        <f t="shared" ca="1" si="99"/>
        <v>495147.83271478227</v>
      </c>
      <c r="CC89" s="23">
        <f t="shared" ca="1" si="99"/>
        <v>494317.91071510164</v>
      </c>
      <c r="CD89" s="23">
        <f t="shared" ca="1" si="99"/>
        <v>493480.11375741422</v>
      </c>
      <c r="CE89" s="23">
        <f t="shared" ca="1" si="99"/>
        <v>492634.36711787403</v>
      </c>
      <c r="CF89" s="23">
        <f t="shared" ca="1" si="99"/>
        <v>491780.59536359616</v>
      </c>
      <c r="CG89" s="23">
        <f t="shared" ca="1" si="99"/>
        <v>490799.41146866354</v>
      </c>
      <c r="CH89" s="23">
        <f t="shared" ca="1" si="99"/>
        <v>489808.91732292122</v>
      </c>
      <c r="CI89" s="23">
        <f t="shared" ca="1" si="99"/>
        <v>488809.02458332694</v>
      </c>
      <c r="CJ89" s="23">
        <f t="shared" ca="1" si="99"/>
        <v>487799.64406856993</v>
      </c>
      <c r="CK89" s="23">
        <f t="shared" ca="1" si="99"/>
        <v>486780.68575111619</v>
      </c>
      <c r="CL89" s="23">
        <f t="shared" ca="1" si="99"/>
        <v>485752.05874917912</v>
      </c>
      <c r="CM89" s="23">
        <f t="shared" ca="1" si="99"/>
        <v>484713.67131861375</v>
      </c>
      <c r="CN89" s="23">
        <f t="shared" ca="1" si="99"/>
        <v>483542.54064115102</v>
      </c>
      <c r="CO89" s="23">
        <f t="shared" ca="1" si="99"/>
        <v>482360.2973471905</v>
      </c>
      <c r="CP89" s="23">
        <f t="shared" ca="1" si="99"/>
        <v>481166.8359914152</v>
      </c>
      <c r="CQ89" s="23">
        <f t="shared" ca="1" si="99"/>
        <v>479962.05012795958</v>
      </c>
      <c r="CR89" s="23">
        <f t="shared" ca="1" si="99"/>
        <v>478745.83230091515</v>
      </c>
    </row>
    <row r="90" spans="2:96" x14ac:dyDescent="0.25">
      <c r="B90" s="41" t="s">
        <v>81</v>
      </c>
      <c r="C90" s="15"/>
      <c r="G90" s="23">
        <f ca="1">-G83</f>
        <v>21921250</v>
      </c>
      <c r="H90" s="23">
        <f t="shared" ref="H90:BS90" ca="1" si="100">-H83</f>
        <v>2731250</v>
      </c>
      <c r="I90" s="23">
        <f t="shared" ca="1" si="100"/>
        <v>2731250</v>
      </c>
      <c r="J90" s="23">
        <f t="shared" ca="1" si="100"/>
        <v>2731250</v>
      </c>
      <c r="K90" s="23">
        <f t="shared" ca="1" si="100"/>
        <v>2731250</v>
      </c>
      <c r="L90" s="23">
        <f t="shared" ca="1" si="100"/>
        <v>2731250</v>
      </c>
      <c r="M90" s="23">
        <f t="shared" ca="1" si="100"/>
        <v>2731250</v>
      </c>
      <c r="N90" s="23">
        <f t="shared" ca="1" si="100"/>
        <v>2634049.1516936594</v>
      </c>
      <c r="O90" s="23">
        <f t="shared" ca="1" si="100"/>
        <v>0</v>
      </c>
      <c r="P90" s="23">
        <f t="shared" ca="1" si="100"/>
        <v>0</v>
      </c>
      <c r="Q90" s="23">
        <f t="shared" ca="1" si="100"/>
        <v>0</v>
      </c>
      <c r="R90" s="23">
        <f t="shared" ca="1" si="100"/>
        <v>0</v>
      </c>
      <c r="S90" s="23">
        <f t="shared" ca="1" si="100"/>
        <v>0</v>
      </c>
      <c r="T90" s="23">
        <f t="shared" ca="1" si="100"/>
        <v>0</v>
      </c>
      <c r="U90" s="23">
        <f t="shared" ca="1" si="100"/>
        <v>0</v>
      </c>
      <c r="V90" s="23">
        <f t="shared" ca="1" si="100"/>
        <v>0</v>
      </c>
      <c r="W90" s="23">
        <f t="shared" ca="1" si="100"/>
        <v>0</v>
      </c>
      <c r="X90" s="23">
        <f t="shared" ca="1" si="100"/>
        <v>0</v>
      </c>
      <c r="Y90" s="23">
        <f t="shared" ca="1" si="100"/>
        <v>0</v>
      </c>
      <c r="Z90" s="23">
        <f t="shared" ca="1" si="100"/>
        <v>0</v>
      </c>
      <c r="AA90" s="23">
        <f t="shared" ca="1" si="100"/>
        <v>0</v>
      </c>
      <c r="AB90" s="23">
        <f t="shared" ca="1" si="100"/>
        <v>0</v>
      </c>
      <c r="AC90" s="23">
        <f t="shared" ca="1" si="100"/>
        <v>0</v>
      </c>
      <c r="AD90" s="23">
        <f t="shared" ca="1" si="100"/>
        <v>0</v>
      </c>
      <c r="AE90" s="23">
        <f t="shared" ca="1" si="100"/>
        <v>0</v>
      </c>
      <c r="AF90" s="23">
        <f t="shared" ca="1" si="100"/>
        <v>0</v>
      </c>
      <c r="AG90" s="23">
        <f t="shared" ca="1" si="100"/>
        <v>0</v>
      </c>
      <c r="AH90" s="23">
        <f t="shared" ca="1" si="100"/>
        <v>0</v>
      </c>
      <c r="AI90" s="23">
        <f t="shared" ca="1" si="100"/>
        <v>0</v>
      </c>
      <c r="AJ90" s="23">
        <f t="shared" ca="1" si="100"/>
        <v>0</v>
      </c>
      <c r="AK90" s="23">
        <f t="shared" ca="1" si="100"/>
        <v>0</v>
      </c>
      <c r="AL90" s="23">
        <f t="shared" ca="1" si="100"/>
        <v>0</v>
      </c>
      <c r="AM90" s="23">
        <f t="shared" ca="1" si="100"/>
        <v>0</v>
      </c>
      <c r="AN90" s="23">
        <f t="shared" ca="1" si="100"/>
        <v>0</v>
      </c>
      <c r="AO90" s="23">
        <f t="shared" ca="1" si="100"/>
        <v>0</v>
      </c>
      <c r="AP90" s="23">
        <f t="shared" ca="1" si="100"/>
        <v>0</v>
      </c>
      <c r="AQ90" s="23">
        <f t="shared" ca="1" si="100"/>
        <v>0</v>
      </c>
      <c r="AR90" s="23">
        <f t="shared" ca="1" si="100"/>
        <v>0</v>
      </c>
      <c r="AS90" s="23">
        <f t="shared" ca="1" si="100"/>
        <v>0</v>
      </c>
      <c r="AT90" s="23">
        <f t="shared" ca="1" si="100"/>
        <v>0</v>
      </c>
      <c r="AU90" s="23">
        <f t="shared" ca="1" si="100"/>
        <v>0</v>
      </c>
      <c r="AV90" s="23">
        <f t="shared" ca="1" si="100"/>
        <v>0</v>
      </c>
      <c r="AW90" s="23">
        <f t="shared" ca="1" si="100"/>
        <v>0</v>
      </c>
      <c r="AX90" s="23">
        <f t="shared" ca="1" si="100"/>
        <v>0</v>
      </c>
      <c r="AY90" s="23">
        <f t="shared" ca="1" si="100"/>
        <v>0</v>
      </c>
      <c r="AZ90" s="23">
        <f t="shared" ca="1" si="100"/>
        <v>0</v>
      </c>
      <c r="BA90" s="23">
        <f t="shared" ca="1" si="100"/>
        <v>0</v>
      </c>
      <c r="BB90" s="23">
        <f t="shared" ca="1" si="100"/>
        <v>0</v>
      </c>
      <c r="BC90" s="23">
        <f t="shared" ca="1" si="100"/>
        <v>0</v>
      </c>
      <c r="BD90" s="23">
        <f t="shared" ca="1" si="100"/>
        <v>0</v>
      </c>
      <c r="BE90" s="23">
        <f t="shared" ca="1" si="100"/>
        <v>0</v>
      </c>
      <c r="BF90" s="23">
        <f t="shared" ca="1" si="100"/>
        <v>0</v>
      </c>
      <c r="BG90" s="23">
        <f t="shared" ca="1" si="100"/>
        <v>0</v>
      </c>
      <c r="BH90" s="23">
        <f t="shared" ca="1" si="100"/>
        <v>0</v>
      </c>
      <c r="BI90" s="23">
        <f t="shared" ca="1" si="100"/>
        <v>0</v>
      </c>
      <c r="BJ90" s="23">
        <f t="shared" ca="1" si="100"/>
        <v>0</v>
      </c>
      <c r="BK90" s="23">
        <f t="shared" ca="1" si="100"/>
        <v>0</v>
      </c>
      <c r="BL90" s="23">
        <f t="shared" ca="1" si="100"/>
        <v>0</v>
      </c>
      <c r="BM90" s="23">
        <f t="shared" ca="1" si="100"/>
        <v>0</v>
      </c>
      <c r="BN90" s="23">
        <f t="shared" ca="1" si="100"/>
        <v>0</v>
      </c>
      <c r="BO90" s="23">
        <f t="shared" ca="1" si="100"/>
        <v>0</v>
      </c>
      <c r="BP90" s="23">
        <f t="shared" ca="1" si="100"/>
        <v>0</v>
      </c>
      <c r="BQ90" s="23">
        <f t="shared" ca="1" si="100"/>
        <v>0</v>
      </c>
      <c r="BR90" s="23">
        <f t="shared" ca="1" si="100"/>
        <v>0</v>
      </c>
      <c r="BS90" s="23">
        <f t="shared" ca="1" si="100"/>
        <v>0</v>
      </c>
      <c r="BT90" s="23">
        <f t="shared" ref="BT90:CR90" ca="1" si="101">-BT83</f>
        <v>0</v>
      </c>
      <c r="BU90" s="23">
        <f t="shared" ca="1" si="101"/>
        <v>0</v>
      </c>
      <c r="BV90" s="23">
        <f t="shared" ca="1" si="101"/>
        <v>0</v>
      </c>
      <c r="BW90" s="23">
        <f t="shared" ca="1" si="101"/>
        <v>0</v>
      </c>
      <c r="BX90" s="23">
        <f t="shared" ca="1" si="101"/>
        <v>0</v>
      </c>
      <c r="BY90" s="23">
        <f t="shared" ca="1" si="101"/>
        <v>0</v>
      </c>
      <c r="BZ90" s="23">
        <f t="shared" ca="1" si="101"/>
        <v>0</v>
      </c>
      <c r="CA90" s="23">
        <f t="shared" ca="1" si="101"/>
        <v>0</v>
      </c>
      <c r="CB90" s="23">
        <f t="shared" ca="1" si="101"/>
        <v>0</v>
      </c>
      <c r="CC90" s="23">
        <f t="shared" ca="1" si="101"/>
        <v>0</v>
      </c>
      <c r="CD90" s="23">
        <f t="shared" ca="1" si="101"/>
        <v>0</v>
      </c>
      <c r="CE90" s="23">
        <f t="shared" ca="1" si="101"/>
        <v>0</v>
      </c>
      <c r="CF90" s="23">
        <f t="shared" ca="1" si="101"/>
        <v>0</v>
      </c>
      <c r="CG90" s="23">
        <f t="shared" ca="1" si="101"/>
        <v>0</v>
      </c>
      <c r="CH90" s="23">
        <f t="shared" ca="1" si="101"/>
        <v>0</v>
      </c>
      <c r="CI90" s="23">
        <f t="shared" ca="1" si="101"/>
        <v>0</v>
      </c>
      <c r="CJ90" s="23">
        <f t="shared" ca="1" si="101"/>
        <v>0</v>
      </c>
      <c r="CK90" s="23">
        <f t="shared" ca="1" si="101"/>
        <v>0</v>
      </c>
      <c r="CL90" s="23">
        <f t="shared" ca="1" si="101"/>
        <v>0</v>
      </c>
      <c r="CM90" s="23">
        <f t="shared" ca="1" si="101"/>
        <v>0</v>
      </c>
      <c r="CN90" s="23">
        <f t="shared" ca="1" si="101"/>
        <v>0</v>
      </c>
      <c r="CO90" s="23">
        <f t="shared" ca="1" si="101"/>
        <v>0</v>
      </c>
      <c r="CP90" s="23">
        <f t="shared" ca="1" si="101"/>
        <v>0</v>
      </c>
      <c r="CQ90" s="23">
        <f t="shared" ca="1" si="101"/>
        <v>0</v>
      </c>
      <c r="CR90" s="23">
        <f t="shared" ca="1" si="101"/>
        <v>0</v>
      </c>
    </row>
    <row r="91" spans="2:96" x14ac:dyDescent="0.25">
      <c r="B91" s="41" t="s">
        <v>89</v>
      </c>
      <c r="C91" s="15">
        <f>C83</f>
        <v>0.95</v>
      </c>
      <c r="G91" s="23">
        <f ca="1">MIN(G88+G89,MAX(G73,0)*$C91)</f>
        <v>0</v>
      </c>
      <c r="H91" s="23">
        <f t="shared" ref="H91:BS91" ca="1" si="102">MIN(H88+H89,MAX(H73,0)*$C91)</f>
        <v>0</v>
      </c>
      <c r="I91" s="23">
        <f t="shared" ca="1" si="102"/>
        <v>0</v>
      </c>
      <c r="J91" s="23">
        <f t="shared" ca="1" si="102"/>
        <v>0</v>
      </c>
      <c r="K91" s="23">
        <f t="shared" ca="1" si="102"/>
        <v>0</v>
      </c>
      <c r="L91" s="23">
        <f t="shared" ca="1" si="102"/>
        <v>0</v>
      </c>
      <c r="M91" s="23">
        <f t="shared" ca="1" si="102"/>
        <v>0</v>
      </c>
      <c r="N91" s="23">
        <f t="shared" ca="1" si="102"/>
        <v>0</v>
      </c>
      <c r="O91" s="23">
        <f t="shared" ca="1" si="102"/>
        <v>0</v>
      </c>
      <c r="P91" s="23">
        <f t="shared" ca="1" si="102"/>
        <v>0</v>
      </c>
      <c r="Q91" s="23">
        <f t="shared" ca="1" si="102"/>
        <v>0</v>
      </c>
      <c r="R91" s="23">
        <f t="shared" ca="1" si="102"/>
        <v>0</v>
      </c>
      <c r="S91" s="23">
        <f t="shared" ca="1" si="102"/>
        <v>0</v>
      </c>
      <c r="T91" s="23">
        <f t="shared" ca="1" si="102"/>
        <v>0</v>
      </c>
      <c r="U91" s="23">
        <f t="shared" ca="1" si="102"/>
        <v>0</v>
      </c>
      <c r="V91" s="23">
        <f t="shared" ca="1" si="102"/>
        <v>0</v>
      </c>
      <c r="W91" s="23">
        <f t="shared" ca="1" si="102"/>
        <v>0</v>
      </c>
      <c r="X91" s="23">
        <f t="shared" ca="1" si="102"/>
        <v>0</v>
      </c>
      <c r="Y91" s="23">
        <f t="shared" ca="1" si="102"/>
        <v>0</v>
      </c>
      <c r="Z91" s="23">
        <f t="shared" ca="1" si="102"/>
        <v>0</v>
      </c>
      <c r="AA91" s="23">
        <f t="shared" ca="1" si="102"/>
        <v>0</v>
      </c>
      <c r="AB91" s="23">
        <f t="shared" ca="1" si="102"/>
        <v>0</v>
      </c>
      <c r="AC91" s="23">
        <f t="shared" ca="1" si="102"/>
        <v>0</v>
      </c>
      <c r="AD91" s="23">
        <f t="shared" ca="1" si="102"/>
        <v>0</v>
      </c>
      <c r="AE91" s="23">
        <f t="shared" ca="1" si="102"/>
        <v>0</v>
      </c>
      <c r="AF91" s="23">
        <f t="shared" ca="1" si="102"/>
        <v>0</v>
      </c>
      <c r="AG91" s="23">
        <f t="shared" ca="1" si="102"/>
        <v>0</v>
      </c>
      <c r="AH91" s="23">
        <f t="shared" ca="1" si="102"/>
        <v>21529.150117132722</v>
      </c>
      <c r="AI91" s="23">
        <f t="shared" ca="1" si="102"/>
        <v>21529.150117132722</v>
      </c>
      <c r="AJ91" s="23">
        <f t="shared" ca="1" si="102"/>
        <v>115341.65011713271</v>
      </c>
      <c r="AK91" s="23">
        <f t="shared" ca="1" si="102"/>
        <v>115341.65011713271</v>
      </c>
      <c r="AL91" s="23">
        <f t="shared" ca="1" si="102"/>
        <v>115341.65011713271</v>
      </c>
      <c r="AM91" s="23">
        <f t="shared" ca="1" si="102"/>
        <v>498904.15011713275</v>
      </c>
      <c r="AN91" s="23">
        <f t="shared" ca="1" si="102"/>
        <v>498904.15011713275</v>
      </c>
      <c r="AO91" s="23">
        <f t="shared" ca="1" si="102"/>
        <v>498904.15011713275</v>
      </c>
      <c r="AP91" s="23">
        <f t="shared" ca="1" si="102"/>
        <v>498904.15011713275</v>
      </c>
      <c r="AQ91" s="23">
        <f t="shared" ca="1" si="102"/>
        <v>510411.02511713275</v>
      </c>
      <c r="AR91" s="23">
        <f t="shared" ca="1" si="102"/>
        <v>510411.02511713275</v>
      </c>
      <c r="AS91" s="23">
        <f t="shared" ca="1" si="102"/>
        <v>510411.02511713275</v>
      </c>
      <c r="AT91" s="23">
        <f t="shared" ca="1" si="102"/>
        <v>510411.02511713275</v>
      </c>
      <c r="AU91" s="23">
        <f t="shared" ca="1" si="102"/>
        <v>510411.02511713275</v>
      </c>
      <c r="AV91" s="23">
        <f t="shared" ca="1" si="102"/>
        <v>521917.90011713275</v>
      </c>
      <c r="AW91" s="23">
        <f t="shared" ca="1" si="102"/>
        <v>521917.90011713275</v>
      </c>
      <c r="AX91" s="23">
        <f t="shared" ca="1" si="102"/>
        <v>521917.90011713275</v>
      </c>
      <c r="AY91" s="23">
        <f t="shared" ca="1" si="102"/>
        <v>521917.90011713275</v>
      </c>
      <c r="AZ91" s="23">
        <f t="shared" ca="1" si="102"/>
        <v>521917.90011713275</v>
      </c>
      <c r="BA91" s="23">
        <f t="shared" ca="1" si="102"/>
        <v>521917.90011713275</v>
      </c>
      <c r="BB91" s="23">
        <f t="shared" ca="1" si="102"/>
        <v>521917.90011713275</v>
      </c>
      <c r="BC91" s="23">
        <f t="shared" ca="1" si="102"/>
        <v>533769.98136713274</v>
      </c>
      <c r="BD91" s="23">
        <f t="shared" ca="1" si="102"/>
        <v>533769.98136713274</v>
      </c>
      <c r="BE91" s="23">
        <f t="shared" ca="1" si="102"/>
        <v>533769.98136713274</v>
      </c>
      <c r="BF91" s="23">
        <f t="shared" ca="1" si="102"/>
        <v>533769.98136713274</v>
      </c>
      <c r="BG91" s="23">
        <f t="shared" ca="1" si="102"/>
        <v>533769.98136713274</v>
      </c>
      <c r="BH91" s="23">
        <f t="shared" ca="1" si="102"/>
        <v>545622.06261713279</v>
      </c>
      <c r="BI91" s="23">
        <f t="shared" ca="1" si="102"/>
        <v>545622.06261713279</v>
      </c>
      <c r="BJ91" s="23">
        <f t="shared" ca="1" si="102"/>
        <v>545622.06261713279</v>
      </c>
      <c r="BK91" s="23">
        <f t="shared" ca="1" si="102"/>
        <v>545622.06261713279</v>
      </c>
      <c r="BL91" s="23">
        <f t="shared" ca="1" si="102"/>
        <v>545622.06261713279</v>
      </c>
      <c r="BM91" s="23">
        <f t="shared" ca="1" si="102"/>
        <v>545622.06261713279</v>
      </c>
      <c r="BN91" s="23">
        <f t="shared" ca="1" si="102"/>
        <v>545622.06261713279</v>
      </c>
      <c r="BO91" s="23">
        <f t="shared" ca="1" si="102"/>
        <v>557829.70630463259</v>
      </c>
      <c r="BP91" s="23">
        <f t="shared" ca="1" si="102"/>
        <v>557829.70630463259</v>
      </c>
      <c r="BQ91" s="23">
        <f t="shared" ca="1" si="102"/>
        <v>557829.70630463259</v>
      </c>
      <c r="BR91" s="23">
        <f t="shared" ca="1" si="102"/>
        <v>557829.70630463259</v>
      </c>
      <c r="BS91" s="23">
        <f t="shared" ca="1" si="102"/>
        <v>557829.70630463259</v>
      </c>
      <c r="BT91" s="23">
        <f t="shared" ref="BT91:CR91" ca="1" si="103">MIN(BT88+BT89,MAX(BT73,0)*$C91)</f>
        <v>570037.34999213251</v>
      </c>
      <c r="BU91" s="23">
        <f t="shared" ca="1" si="103"/>
        <v>570037.34999213251</v>
      </c>
      <c r="BV91" s="23">
        <f t="shared" ca="1" si="103"/>
        <v>570037.34999213251</v>
      </c>
      <c r="BW91" s="23">
        <f t="shared" ca="1" si="103"/>
        <v>570037.34999213251</v>
      </c>
      <c r="BX91" s="23">
        <f t="shared" ca="1" si="103"/>
        <v>570037.34999213251</v>
      </c>
      <c r="BY91" s="23">
        <f t="shared" ca="1" si="103"/>
        <v>570037.34999213251</v>
      </c>
      <c r="BZ91" s="23">
        <f t="shared" ca="1" si="103"/>
        <v>570037.34999213251</v>
      </c>
      <c r="CA91" s="23">
        <f t="shared" ca="1" si="103"/>
        <v>582611.22299025755</v>
      </c>
      <c r="CB91" s="23">
        <f t="shared" ca="1" si="103"/>
        <v>582611.22299025755</v>
      </c>
      <c r="CC91" s="23">
        <f t="shared" ca="1" si="103"/>
        <v>582611.22299025755</v>
      </c>
      <c r="CD91" s="23">
        <f t="shared" ca="1" si="103"/>
        <v>582611.22299025755</v>
      </c>
      <c r="CE91" s="23">
        <f t="shared" ca="1" si="103"/>
        <v>582611.22299025755</v>
      </c>
      <c r="CF91" s="23">
        <f t="shared" ca="1" si="103"/>
        <v>595185.0959883827</v>
      </c>
      <c r="CG91" s="23">
        <f t="shared" ca="1" si="103"/>
        <v>595185.0959883827</v>
      </c>
      <c r="CH91" s="23">
        <f t="shared" ca="1" si="103"/>
        <v>595185.0959883827</v>
      </c>
      <c r="CI91" s="23">
        <f t="shared" ca="1" si="103"/>
        <v>595185.0959883827</v>
      </c>
      <c r="CJ91" s="23">
        <f t="shared" ca="1" si="103"/>
        <v>595185.0959883827</v>
      </c>
      <c r="CK91" s="23">
        <f t="shared" ca="1" si="103"/>
        <v>595185.0959883827</v>
      </c>
      <c r="CL91" s="23">
        <f t="shared" ca="1" si="103"/>
        <v>595185.0959883827</v>
      </c>
      <c r="CM91" s="23">
        <f t="shared" ca="1" si="103"/>
        <v>608136.18517645134</v>
      </c>
      <c r="CN91" s="23">
        <f t="shared" ca="1" si="103"/>
        <v>608136.18517645134</v>
      </c>
      <c r="CO91" s="23">
        <f t="shared" ca="1" si="103"/>
        <v>608136.18517645134</v>
      </c>
      <c r="CP91" s="23">
        <f t="shared" ca="1" si="103"/>
        <v>608136.18517645134</v>
      </c>
      <c r="CQ91" s="23">
        <f t="shared" ca="1" si="103"/>
        <v>608136.18517645134</v>
      </c>
      <c r="CR91" s="23">
        <f t="shared" ca="1" si="103"/>
        <v>50932563.889186576</v>
      </c>
    </row>
    <row r="92" spans="2:96" x14ac:dyDescent="0.25">
      <c r="B92" s="41" t="s">
        <v>90</v>
      </c>
      <c r="C92" s="15"/>
      <c r="F92" s="10" t="s">
        <v>14</v>
      </c>
      <c r="G92" s="23">
        <f ca="1">+G88+G89+G90-G91</f>
        <v>21921250</v>
      </c>
      <c r="H92" s="23">
        <f t="shared" ref="H92:BS92" ca="1" si="104">+H88+H89+H90-H91</f>
        <v>24860506.202117227</v>
      </c>
      <c r="I92" s="23">
        <f t="shared" ca="1" si="104"/>
        <v>27827652.397718035</v>
      </c>
      <c r="J92" s="23">
        <f t="shared" ca="1" si="104"/>
        <v>30822953.229175534</v>
      </c>
      <c r="K92" s="23">
        <f t="shared" ca="1" si="104"/>
        <v>33846675.849999517</v>
      </c>
      <c r="L92" s="23">
        <f t="shared" ca="1" si="104"/>
        <v>36899089.948664114</v>
      </c>
      <c r="M92" s="23">
        <f t="shared" ca="1" si="104"/>
        <v>39980467.772661544</v>
      </c>
      <c r="N92" s="23">
        <f t="shared" ca="1" si="104"/>
        <v>42993883.304477759</v>
      </c>
      <c r="O92" s="23">
        <f t="shared" ca="1" si="104"/>
        <v>43401843.360607572</v>
      </c>
      <c r="P92" s="23">
        <f t="shared" ca="1" si="104"/>
        <v>43813674.465235583</v>
      </c>
      <c r="Q92" s="23">
        <f t="shared" ca="1" si="104"/>
        <v>44229413.349939436</v>
      </c>
      <c r="R92" s="23">
        <f t="shared" ca="1" si="104"/>
        <v>44649097.094835095</v>
      </c>
      <c r="S92" s="23">
        <f t="shared" ca="1" si="104"/>
        <v>45072763.131884076</v>
      </c>
      <c r="T92" s="23">
        <f t="shared" ca="1" si="104"/>
        <v>45500449.248232029</v>
      </c>
      <c r="U92" s="23">
        <f t="shared" ca="1" si="104"/>
        <v>45932193.589579009</v>
      </c>
      <c r="V92" s="23">
        <f t="shared" ca="1" si="104"/>
        <v>46368034.663581707</v>
      </c>
      <c r="W92" s="23">
        <f t="shared" ca="1" si="104"/>
        <v>46808011.343288004</v>
      </c>
      <c r="X92" s="23">
        <f t="shared" ca="1" si="104"/>
        <v>47252162.870604075</v>
      </c>
      <c r="Y92" s="23">
        <f t="shared" ca="1" si="104"/>
        <v>47700528.85979443</v>
      </c>
      <c r="Z92" s="23">
        <f t="shared" ca="1" si="104"/>
        <v>48153149.301015124</v>
      </c>
      <c r="AA92" s="23">
        <f t="shared" ca="1" si="104"/>
        <v>48610064.563880518</v>
      </c>
      <c r="AB92" s="23">
        <f t="shared" ca="1" si="104"/>
        <v>49071315.401063897</v>
      </c>
      <c r="AC92" s="23">
        <f t="shared" ca="1" si="104"/>
        <v>49536942.951932207</v>
      </c>
      <c r="AD92" s="23">
        <f t="shared" ca="1" si="104"/>
        <v>50006988.746215343</v>
      </c>
      <c r="AE92" s="23">
        <f t="shared" ca="1" si="104"/>
        <v>50481494.707710207</v>
      </c>
      <c r="AF92" s="23">
        <f t="shared" ca="1" si="104"/>
        <v>50960503.158019915</v>
      </c>
      <c r="AG92" s="23">
        <f t="shared" ca="1" si="104"/>
        <v>51444056.820328534</v>
      </c>
      <c r="AH92" s="23">
        <f t="shared" ca="1" si="104"/>
        <v>51910669.673094429</v>
      </c>
      <c r="AI92" s="23">
        <f t="shared" ca="1" si="104"/>
        <v>52381710.11860083</v>
      </c>
      <c r="AJ92" s="23">
        <f t="shared" ca="1" si="104"/>
        <v>52763407.669358455</v>
      </c>
      <c r="AK92" s="23">
        <f t="shared" ca="1" si="104"/>
        <v>53148727.069138862</v>
      </c>
      <c r="AL92" s="23">
        <f t="shared" ca="1" si="104"/>
        <v>53537702.684917457</v>
      </c>
      <c r="AM92" s="23">
        <f t="shared" ca="1" si="104"/>
        <v>53546806.709770784</v>
      </c>
      <c r="AN92" s="23">
        <f t="shared" ca="1" si="104"/>
        <v>53555997.120830812</v>
      </c>
      <c r="AO92" s="23">
        <f t="shared" ca="1" si="104"/>
        <v>53565274.73779837</v>
      </c>
      <c r="AP92" s="23">
        <f t="shared" ca="1" si="104"/>
        <v>53574640.388152264</v>
      </c>
      <c r="AQ92" s="23">
        <f t="shared" ca="1" si="104"/>
        <v>53572588.032223061</v>
      </c>
      <c r="AR92" s="23">
        <f t="shared" ca="1" si="104"/>
        <v>53570516.201913416</v>
      </c>
      <c r="AS92" s="23">
        <f t="shared" ca="1" si="104"/>
        <v>53568424.71243497</v>
      </c>
      <c r="AT92" s="23">
        <f t="shared" ca="1" si="104"/>
        <v>53566313.37724594</v>
      </c>
      <c r="AU92" s="23">
        <f t="shared" ca="1" si="104"/>
        <v>53564182.008034483</v>
      </c>
      <c r="AV92" s="23">
        <f t="shared" ca="1" si="104"/>
        <v>53550523.539701909</v>
      </c>
      <c r="AW92" s="23">
        <f t="shared" ca="1" si="104"/>
        <v>53536735.468991525</v>
      </c>
      <c r="AX92" s="23">
        <f t="shared" ca="1" si="104"/>
        <v>53522816.566133201</v>
      </c>
      <c r="AY92" s="23">
        <f t="shared" ca="1" si="104"/>
        <v>53508765.58968778</v>
      </c>
      <c r="AZ92" s="23">
        <f t="shared" ca="1" si="104"/>
        <v>53494581.286436342</v>
      </c>
      <c r="BA92" s="23">
        <f t="shared" ca="1" si="104"/>
        <v>53480262.391268425</v>
      </c>
      <c r="BB92" s="23">
        <f t="shared" ca="1" si="104"/>
        <v>53465807.627069212</v>
      </c>
      <c r="BC92" s="23">
        <f t="shared" ca="1" si="104"/>
        <v>53439363.62335559</v>
      </c>
      <c r="BD92" s="23">
        <f t="shared" ca="1" si="104"/>
        <v>53412668.697966367</v>
      </c>
      <c r="BE92" s="23">
        <f t="shared" ca="1" si="104"/>
        <v>53385720.469957724</v>
      </c>
      <c r="BF92" s="23">
        <f t="shared" ca="1" si="104"/>
        <v>53358516.53579355</v>
      </c>
      <c r="BG92" s="23">
        <f t="shared" ca="1" si="104"/>
        <v>53331054.46913109</v>
      </c>
      <c r="BH92" s="23">
        <f t="shared" ca="1" si="104"/>
        <v>53291479.739354514</v>
      </c>
      <c r="BI92" s="23">
        <f t="shared" ca="1" si="104"/>
        <v>53251529.493161649</v>
      </c>
      <c r="BJ92" s="23">
        <f t="shared" ca="1" si="104"/>
        <v>53211200.167354971</v>
      </c>
      <c r="BK92" s="23">
        <f t="shared" ca="1" si="104"/>
        <v>53170488.164926521</v>
      </c>
      <c r="BL92" s="23">
        <f t="shared" ca="1" si="104"/>
        <v>53129389.854737081</v>
      </c>
      <c r="BM92" s="23">
        <f t="shared" ca="1" si="104"/>
        <v>53087901.571192287</v>
      </c>
      <c r="BN92" s="23">
        <f t="shared" ca="1" si="104"/>
        <v>53046019.613915727</v>
      </c>
      <c r="BO92" s="23">
        <f t="shared" ca="1" si="104"/>
        <v>52991532.603731371</v>
      </c>
      <c r="BP92" s="23">
        <f t="shared" ca="1" si="104"/>
        <v>52936528.57758975</v>
      </c>
      <c r="BQ92" s="23">
        <f t="shared" ca="1" si="104"/>
        <v>52881002.629633509</v>
      </c>
      <c r="BR92" s="23">
        <f t="shared" ca="1" si="104"/>
        <v>52824949.807454608</v>
      </c>
      <c r="BS92" s="23">
        <f t="shared" ca="1" si="104"/>
        <v>52768365.111652657</v>
      </c>
      <c r="BT92" s="23">
        <f t="shared" ref="BT92:CR92" ca="1" si="105">+BT88+BT89+BT90-BT91</f>
        <v>52699035.851701476</v>
      </c>
      <c r="BU92" s="23">
        <f t="shared" ca="1" si="105"/>
        <v>52629048.740758307</v>
      </c>
      <c r="BV92" s="23">
        <f t="shared" ca="1" si="105"/>
        <v>52558397.536611311</v>
      </c>
      <c r="BW92" s="23">
        <f t="shared" ca="1" si="105"/>
        <v>52487075.937817581</v>
      </c>
      <c r="BX92" s="23">
        <f t="shared" ca="1" si="105"/>
        <v>52415077.583141133</v>
      </c>
      <c r="BY92" s="23">
        <f t="shared" ca="1" si="105"/>
        <v>52342396.05098553</v>
      </c>
      <c r="BZ92" s="23">
        <f t="shared" ca="1" si="105"/>
        <v>52269024.858821139</v>
      </c>
      <c r="CA92" s="23">
        <f t="shared" ca="1" si="105"/>
        <v>52182383.589608803</v>
      </c>
      <c r="CB92" s="23">
        <f t="shared" ca="1" si="105"/>
        <v>52094920.199333325</v>
      </c>
      <c r="CC92" s="23">
        <f t="shared" ca="1" si="105"/>
        <v>52006626.887058169</v>
      </c>
      <c r="CD92" s="23">
        <f t="shared" ca="1" si="105"/>
        <v>51917495.777825326</v>
      </c>
      <c r="CE92" s="23">
        <f t="shared" ca="1" si="105"/>
        <v>51827518.921952941</v>
      </c>
      <c r="CF92" s="23">
        <f t="shared" ca="1" si="105"/>
        <v>51724114.42132815</v>
      </c>
      <c r="CG92" s="23">
        <f t="shared" ca="1" si="105"/>
        <v>51619728.736808427</v>
      </c>
      <c r="CH92" s="23">
        <f t="shared" ca="1" si="105"/>
        <v>51514352.55814296</v>
      </c>
      <c r="CI92" s="23">
        <f t="shared" ca="1" si="105"/>
        <v>51407976.486737899</v>
      </c>
      <c r="CJ92" s="23">
        <f t="shared" ca="1" si="105"/>
        <v>51300591.034818083</v>
      </c>
      <c r="CK92" s="23">
        <f t="shared" ca="1" si="105"/>
        <v>51192186.624580815</v>
      </c>
      <c r="CL92" s="23">
        <f t="shared" ca="1" si="105"/>
        <v>51082753.587341607</v>
      </c>
      <c r="CM92" s="23">
        <f t="shared" ca="1" si="105"/>
        <v>50959331.073483765</v>
      </c>
      <c r="CN92" s="23">
        <f t="shared" ca="1" si="105"/>
        <v>50834737.428948462</v>
      </c>
      <c r="CO92" s="23">
        <f t="shared" ca="1" si="105"/>
        <v>50708961.541119196</v>
      </c>
      <c r="CP92" s="23">
        <f t="shared" ca="1" si="105"/>
        <v>50581992.191934153</v>
      </c>
      <c r="CQ92" s="23">
        <f t="shared" ca="1" si="105"/>
        <v>50453818.05688566</v>
      </c>
      <c r="CR92" s="23">
        <f t="shared" ca="1" si="105"/>
        <v>0</v>
      </c>
    </row>
    <row r="93" spans="2:96" x14ac:dyDescent="0.25">
      <c r="B93" s="41" t="s">
        <v>91</v>
      </c>
      <c r="C93" s="15"/>
      <c r="E93" s="34" t="s">
        <v>95</v>
      </c>
      <c r="F93" s="33">
        <f ca="1">XIRR($G$93:$CR$93,$G$6:$CR$6)</f>
        <v>0.11995849013328549</v>
      </c>
      <c r="G93" s="23">
        <f ca="1">-G90+G91</f>
        <v>-21921250</v>
      </c>
      <c r="H93" s="23">
        <f t="shared" ref="H93:BS93" ca="1" si="106">-H90+H91</f>
        <v>-2731250</v>
      </c>
      <c r="I93" s="23">
        <f t="shared" ca="1" si="106"/>
        <v>-2731250</v>
      </c>
      <c r="J93" s="23">
        <f t="shared" ca="1" si="106"/>
        <v>-2731250</v>
      </c>
      <c r="K93" s="23">
        <f t="shared" ca="1" si="106"/>
        <v>-2731250</v>
      </c>
      <c r="L93" s="23">
        <f t="shared" ca="1" si="106"/>
        <v>-2731250</v>
      </c>
      <c r="M93" s="23">
        <f t="shared" ca="1" si="106"/>
        <v>-2731250</v>
      </c>
      <c r="N93" s="23">
        <f t="shared" ca="1" si="106"/>
        <v>-2634049.1516936594</v>
      </c>
      <c r="O93" s="23">
        <f t="shared" ca="1" si="106"/>
        <v>0</v>
      </c>
      <c r="P93" s="23">
        <f t="shared" ca="1" si="106"/>
        <v>0</v>
      </c>
      <c r="Q93" s="23">
        <f t="shared" ca="1" si="106"/>
        <v>0</v>
      </c>
      <c r="R93" s="23">
        <f t="shared" ca="1" si="106"/>
        <v>0</v>
      </c>
      <c r="S93" s="23">
        <f t="shared" ca="1" si="106"/>
        <v>0</v>
      </c>
      <c r="T93" s="23">
        <f t="shared" ca="1" si="106"/>
        <v>0</v>
      </c>
      <c r="U93" s="23">
        <f t="shared" ca="1" si="106"/>
        <v>0</v>
      </c>
      <c r="V93" s="23">
        <f t="shared" ca="1" si="106"/>
        <v>0</v>
      </c>
      <c r="W93" s="23">
        <f t="shared" ca="1" si="106"/>
        <v>0</v>
      </c>
      <c r="X93" s="23">
        <f t="shared" ca="1" si="106"/>
        <v>0</v>
      </c>
      <c r="Y93" s="23">
        <f t="shared" ca="1" si="106"/>
        <v>0</v>
      </c>
      <c r="Z93" s="23">
        <f t="shared" ca="1" si="106"/>
        <v>0</v>
      </c>
      <c r="AA93" s="23">
        <f t="shared" ca="1" si="106"/>
        <v>0</v>
      </c>
      <c r="AB93" s="23">
        <f t="shared" ca="1" si="106"/>
        <v>0</v>
      </c>
      <c r="AC93" s="23">
        <f t="shared" ca="1" si="106"/>
        <v>0</v>
      </c>
      <c r="AD93" s="23">
        <f t="shared" ca="1" si="106"/>
        <v>0</v>
      </c>
      <c r="AE93" s="23">
        <f t="shared" ca="1" si="106"/>
        <v>0</v>
      </c>
      <c r="AF93" s="23">
        <f t="shared" ca="1" si="106"/>
        <v>0</v>
      </c>
      <c r="AG93" s="23">
        <f t="shared" ca="1" si="106"/>
        <v>0</v>
      </c>
      <c r="AH93" s="23">
        <f t="shared" ca="1" si="106"/>
        <v>21529.150117132722</v>
      </c>
      <c r="AI93" s="23">
        <f t="shared" ca="1" si="106"/>
        <v>21529.150117132722</v>
      </c>
      <c r="AJ93" s="23">
        <f t="shared" ca="1" si="106"/>
        <v>115341.65011713271</v>
      </c>
      <c r="AK93" s="23">
        <f t="shared" ca="1" si="106"/>
        <v>115341.65011713271</v>
      </c>
      <c r="AL93" s="23">
        <f t="shared" ca="1" si="106"/>
        <v>115341.65011713271</v>
      </c>
      <c r="AM93" s="23">
        <f t="shared" ca="1" si="106"/>
        <v>498904.15011713275</v>
      </c>
      <c r="AN93" s="23">
        <f t="shared" ca="1" si="106"/>
        <v>498904.15011713275</v>
      </c>
      <c r="AO93" s="23">
        <f t="shared" ca="1" si="106"/>
        <v>498904.15011713275</v>
      </c>
      <c r="AP93" s="23">
        <f t="shared" ca="1" si="106"/>
        <v>498904.15011713275</v>
      </c>
      <c r="AQ93" s="23">
        <f t="shared" ca="1" si="106"/>
        <v>510411.02511713275</v>
      </c>
      <c r="AR93" s="23">
        <f t="shared" ca="1" si="106"/>
        <v>510411.02511713275</v>
      </c>
      <c r="AS93" s="23">
        <f t="shared" ca="1" si="106"/>
        <v>510411.02511713275</v>
      </c>
      <c r="AT93" s="23">
        <f t="shared" ca="1" si="106"/>
        <v>510411.02511713275</v>
      </c>
      <c r="AU93" s="23">
        <f t="shared" ca="1" si="106"/>
        <v>510411.02511713275</v>
      </c>
      <c r="AV93" s="23">
        <f t="shared" ca="1" si="106"/>
        <v>521917.90011713275</v>
      </c>
      <c r="AW93" s="23">
        <f t="shared" ca="1" si="106"/>
        <v>521917.90011713275</v>
      </c>
      <c r="AX93" s="23">
        <f t="shared" ca="1" si="106"/>
        <v>521917.90011713275</v>
      </c>
      <c r="AY93" s="23">
        <f t="shared" ca="1" si="106"/>
        <v>521917.90011713275</v>
      </c>
      <c r="AZ93" s="23">
        <f t="shared" ca="1" si="106"/>
        <v>521917.90011713275</v>
      </c>
      <c r="BA93" s="23">
        <f t="shared" ca="1" si="106"/>
        <v>521917.90011713275</v>
      </c>
      <c r="BB93" s="23">
        <f t="shared" ca="1" si="106"/>
        <v>521917.90011713275</v>
      </c>
      <c r="BC93" s="23">
        <f t="shared" ca="1" si="106"/>
        <v>533769.98136713274</v>
      </c>
      <c r="BD93" s="23">
        <f t="shared" ca="1" si="106"/>
        <v>533769.98136713274</v>
      </c>
      <c r="BE93" s="23">
        <f t="shared" ca="1" si="106"/>
        <v>533769.98136713274</v>
      </c>
      <c r="BF93" s="23">
        <f t="shared" ca="1" si="106"/>
        <v>533769.98136713274</v>
      </c>
      <c r="BG93" s="23">
        <f t="shared" ca="1" si="106"/>
        <v>533769.98136713274</v>
      </c>
      <c r="BH93" s="23">
        <f t="shared" ca="1" si="106"/>
        <v>545622.06261713279</v>
      </c>
      <c r="BI93" s="23">
        <f t="shared" ca="1" si="106"/>
        <v>545622.06261713279</v>
      </c>
      <c r="BJ93" s="23">
        <f t="shared" ca="1" si="106"/>
        <v>545622.06261713279</v>
      </c>
      <c r="BK93" s="23">
        <f t="shared" ca="1" si="106"/>
        <v>545622.06261713279</v>
      </c>
      <c r="BL93" s="23">
        <f t="shared" ca="1" si="106"/>
        <v>545622.06261713279</v>
      </c>
      <c r="BM93" s="23">
        <f t="shared" ca="1" si="106"/>
        <v>545622.06261713279</v>
      </c>
      <c r="BN93" s="23">
        <f t="shared" ca="1" si="106"/>
        <v>545622.06261713279</v>
      </c>
      <c r="BO93" s="23">
        <f t="shared" ca="1" si="106"/>
        <v>557829.70630463259</v>
      </c>
      <c r="BP93" s="23">
        <f t="shared" ca="1" si="106"/>
        <v>557829.70630463259</v>
      </c>
      <c r="BQ93" s="23">
        <f t="shared" ca="1" si="106"/>
        <v>557829.70630463259</v>
      </c>
      <c r="BR93" s="23">
        <f t="shared" ca="1" si="106"/>
        <v>557829.70630463259</v>
      </c>
      <c r="BS93" s="23">
        <f t="shared" ca="1" si="106"/>
        <v>557829.70630463259</v>
      </c>
      <c r="BT93" s="23">
        <f t="shared" ref="BT93:CR93" ca="1" si="107">-BT90+BT91</f>
        <v>570037.34999213251</v>
      </c>
      <c r="BU93" s="23">
        <f t="shared" ca="1" si="107"/>
        <v>570037.34999213251</v>
      </c>
      <c r="BV93" s="23">
        <f t="shared" ca="1" si="107"/>
        <v>570037.34999213251</v>
      </c>
      <c r="BW93" s="23">
        <f t="shared" ca="1" si="107"/>
        <v>570037.34999213251</v>
      </c>
      <c r="BX93" s="23">
        <f t="shared" ca="1" si="107"/>
        <v>570037.34999213251</v>
      </c>
      <c r="BY93" s="23">
        <f t="shared" ca="1" si="107"/>
        <v>570037.34999213251</v>
      </c>
      <c r="BZ93" s="23">
        <f t="shared" ca="1" si="107"/>
        <v>570037.34999213251</v>
      </c>
      <c r="CA93" s="23">
        <f t="shared" ca="1" si="107"/>
        <v>582611.22299025755</v>
      </c>
      <c r="CB93" s="23">
        <f t="shared" ca="1" si="107"/>
        <v>582611.22299025755</v>
      </c>
      <c r="CC93" s="23">
        <f t="shared" ca="1" si="107"/>
        <v>582611.22299025755</v>
      </c>
      <c r="CD93" s="23">
        <f t="shared" ca="1" si="107"/>
        <v>582611.22299025755</v>
      </c>
      <c r="CE93" s="23">
        <f t="shared" ca="1" si="107"/>
        <v>582611.22299025755</v>
      </c>
      <c r="CF93" s="23">
        <f t="shared" ca="1" si="107"/>
        <v>595185.0959883827</v>
      </c>
      <c r="CG93" s="23">
        <f t="shared" ca="1" si="107"/>
        <v>595185.0959883827</v>
      </c>
      <c r="CH93" s="23">
        <f t="shared" ca="1" si="107"/>
        <v>595185.0959883827</v>
      </c>
      <c r="CI93" s="23">
        <f t="shared" ca="1" si="107"/>
        <v>595185.0959883827</v>
      </c>
      <c r="CJ93" s="23">
        <f t="shared" ca="1" si="107"/>
        <v>595185.0959883827</v>
      </c>
      <c r="CK93" s="23">
        <f t="shared" ca="1" si="107"/>
        <v>595185.0959883827</v>
      </c>
      <c r="CL93" s="23">
        <f t="shared" ca="1" si="107"/>
        <v>595185.0959883827</v>
      </c>
      <c r="CM93" s="23">
        <f t="shared" ca="1" si="107"/>
        <v>608136.18517645134</v>
      </c>
      <c r="CN93" s="23">
        <f t="shared" ca="1" si="107"/>
        <v>608136.18517645134</v>
      </c>
      <c r="CO93" s="23">
        <f t="shared" ca="1" si="107"/>
        <v>608136.18517645134</v>
      </c>
      <c r="CP93" s="23">
        <f t="shared" ca="1" si="107"/>
        <v>608136.18517645134</v>
      </c>
      <c r="CQ93" s="23">
        <f t="shared" ca="1" si="107"/>
        <v>608136.18517645134</v>
      </c>
      <c r="CR93" s="23">
        <f t="shared" ca="1" si="107"/>
        <v>50932563.889186576</v>
      </c>
    </row>
    <row r="94" spans="2:96" x14ac:dyDescent="0.25">
      <c r="B94" s="41"/>
      <c r="C94" s="15"/>
      <c r="F94" s="3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</row>
    <row r="95" spans="2:96" x14ac:dyDescent="0.25">
      <c r="B95" s="41" t="s">
        <v>82</v>
      </c>
      <c r="C95" s="15"/>
      <c r="F95" s="33"/>
      <c r="G95" s="23">
        <f ca="1">-G84</f>
        <v>1153750.0000000009</v>
      </c>
      <c r="H95" s="23">
        <f t="shared" ref="H95:BS95" ca="1" si="108">-H84</f>
        <v>143750.00000000012</v>
      </c>
      <c r="I95" s="23">
        <f t="shared" ca="1" si="108"/>
        <v>143750.00000000012</v>
      </c>
      <c r="J95" s="23">
        <f t="shared" ca="1" si="108"/>
        <v>143750.00000000012</v>
      </c>
      <c r="K95" s="23">
        <f t="shared" ca="1" si="108"/>
        <v>143750.00000000012</v>
      </c>
      <c r="L95" s="23">
        <f t="shared" ca="1" si="108"/>
        <v>143750.00000000012</v>
      </c>
      <c r="M95" s="23">
        <f t="shared" ca="1" si="108"/>
        <v>143750.00000000012</v>
      </c>
      <c r="N95" s="23">
        <f t="shared" ca="1" si="108"/>
        <v>138634.1658786138</v>
      </c>
      <c r="O95" s="23">
        <f t="shared" ca="1" si="108"/>
        <v>0</v>
      </c>
      <c r="P95" s="23">
        <f t="shared" ca="1" si="108"/>
        <v>0</v>
      </c>
      <c r="Q95" s="23">
        <f t="shared" ca="1" si="108"/>
        <v>0</v>
      </c>
      <c r="R95" s="23">
        <f t="shared" ca="1" si="108"/>
        <v>0</v>
      </c>
      <c r="S95" s="23">
        <f t="shared" ca="1" si="108"/>
        <v>0</v>
      </c>
      <c r="T95" s="23">
        <f t="shared" ca="1" si="108"/>
        <v>0</v>
      </c>
      <c r="U95" s="23">
        <f t="shared" ca="1" si="108"/>
        <v>0</v>
      </c>
      <c r="V95" s="23">
        <f t="shared" ca="1" si="108"/>
        <v>0</v>
      </c>
      <c r="W95" s="23">
        <f t="shared" ca="1" si="108"/>
        <v>0</v>
      </c>
      <c r="X95" s="23">
        <f t="shared" ca="1" si="108"/>
        <v>0</v>
      </c>
      <c r="Y95" s="23">
        <f t="shared" ca="1" si="108"/>
        <v>0</v>
      </c>
      <c r="Z95" s="23">
        <f t="shared" ca="1" si="108"/>
        <v>0</v>
      </c>
      <c r="AA95" s="23">
        <f t="shared" ca="1" si="108"/>
        <v>0</v>
      </c>
      <c r="AB95" s="23">
        <f t="shared" ca="1" si="108"/>
        <v>0</v>
      </c>
      <c r="AC95" s="23">
        <f t="shared" ca="1" si="108"/>
        <v>0</v>
      </c>
      <c r="AD95" s="23">
        <f t="shared" ca="1" si="108"/>
        <v>0</v>
      </c>
      <c r="AE95" s="23">
        <f t="shared" ca="1" si="108"/>
        <v>0</v>
      </c>
      <c r="AF95" s="23">
        <f t="shared" ca="1" si="108"/>
        <v>0</v>
      </c>
      <c r="AG95" s="23">
        <f t="shared" ca="1" si="108"/>
        <v>0</v>
      </c>
      <c r="AH95" s="23">
        <f t="shared" ca="1" si="108"/>
        <v>0</v>
      </c>
      <c r="AI95" s="23">
        <f t="shared" ca="1" si="108"/>
        <v>0</v>
      </c>
      <c r="AJ95" s="23">
        <f t="shared" ca="1" si="108"/>
        <v>0</v>
      </c>
      <c r="AK95" s="23">
        <f t="shared" ca="1" si="108"/>
        <v>0</v>
      </c>
      <c r="AL95" s="23">
        <f t="shared" ca="1" si="108"/>
        <v>0</v>
      </c>
      <c r="AM95" s="23">
        <f t="shared" ca="1" si="108"/>
        <v>0</v>
      </c>
      <c r="AN95" s="23">
        <f t="shared" ca="1" si="108"/>
        <v>0</v>
      </c>
      <c r="AO95" s="23">
        <f t="shared" ca="1" si="108"/>
        <v>0</v>
      </c>
      <c r="AP95" s="23">
        <f t="shared" ca="1" si="108"/>
        <v>0</v>
      </c>
      <c r="AQ95" s="23">
        <f t="shared" ca="1" si="108"/>
        <v>0</v>
      </c>
      <c r="AR95" s="23">
        <f t="shared" ca="1" si="108"/>
        <v>0</v>
      </c>
      <c r="AS95" s="23">
        <f t="shared" ca="1" si="108"/>
        <v>0</v>
      </c>
      <c r="AT95" s="23">
        <f t="shared" ca="1" si="108"/>
        <v>0</v>
      </c>
      <c r="AU95" s="23">
        <f t="shared" ca="1" si="108"/>
        <v>0</v>
      </c>
      <c r="AV95" s="23">
        <f t="shared" ca="1" si="108"/>
        <v>0</v>
      </c>
      <c r="AW95" s="23">
        <f t="shared" ca="1" si="108"/>
        <v>0</v>
      </c>
      <c r="AX95" s="23">
        <f t="shared" ca="1" si="108"/>
        <v>0</v>
      </c>
      <c r="AY95" s="23">
        <f t="shared" ca="1" si="108"/>
        <v>0</v>
      </c>
      <c r="AZ95" s="23">
        <f t="shared" ca="1" si="108"/>
        <v>0</v>
      </c>
      <c r="BA95" s="23">
        <f t="shared" ca="1" si="108"/>
        <v>0</v>
      </c>
      <c r="BB95" s="23">
        <f t="shared" ca="1" si="108"/>
        <v>0</v>
      </c>
      <c r="BC95" s="23">
        <f t="shared" ca="1" si="108"/>
        <v>0</v>
      </c>
      <c r="BD95" s="23">
        <f t="shared" ca="1" si="108"/>
        <v>0</v>
      </c>
      <c r="BE95" s="23">
        <f t="shared" ca="1" si="108"/>
        <v>0</v>
      </c>
      <c r="BF95" s="23">
        <f t="shared" ca="1" si="108"/>
        <v>0</v>
      </c>
      <c r="BG95" s="23">
        <f t="shared" ca="1" si="108"/>
        <v>0</v>
      </c>
      <c r="BH95" s="23">
        <f t="shared" ca="1" si="108"/>
        <v>0</v>
      </c>
      <c r="BI95" s="23">
        <f t="shared" ca="1" si="108"/>
        <v>0</v>
      </c>
      <c r="BJ95" s="23">
        <f t="shared" ca="1" si="108"/>
        <v>0</v>
      </c>
      <c r="BK95" s="23">
        <f t="shared" ca="1" si="108"/>
        <v>0</v>
      </c>
      <c r="BL95" s="23">
        <f t="shared" ca="1" si="108"/>
        <v>0</v>
      </c>
      <c r="BM95" s="23">
        <f t="shared" ca="1" si="108"/>
        <v>0</v>
      </c>
      <c r="BN95" s="23">
        <f t="shared" ca="1" si="108"/>
        <v>0</v>
      </c>
      <c r="BO95" s="23">
        <f t="shared" ca="1" si="108"/>
        <v>0</v>
      </c>
      <c r="BP95" s="23">
        <f t="shared" ca="1" si="108"/>
        <v>0</v>
      </c>
      <c r="BQ95" s="23">
        <f t="shared" ca="1" si="108"/>
        <v>0</v>
      </c>
      <c r="BR95" s="23">
        <f t="shared" ca="1" si="108"/>
        <v>0</v>
      </c>
      <c r="BS95" s="23">
        <f t="shared" ca="1" si="108"/>
        <v>0</v>
      </c>
      <c r="BT95" s="23">
        <f t="shared" ref="BT95:CR95" ca="1" si="109">-BT84</f>
        <v>0</v>
      </c>
      <c r="BU95" s="23">
        <f t="shared" ca="1" si="109"/>
        <v>0</v>
      </c>
      <c r="BV95" s="23">
        <f t="shared" ca="1" si="109"/>
        <v>0</v>
      </c>
      <c r="BW95" s="23">
        <f t="shared" ca="1" si="109"/>
        <v>0</v>
      </c>
      <c r="BX95" s="23">
        <f t="shared" ca="1" si="109"/>
        <v>0</v>
      </c>
      <c r="BY95" s="23">
        <f t="shared" ca="1" si="109"/>
        <v>0</v>
      </c>
      <c r="BZ95" s="23">
        <f t="shared" ca="1" si="109"/>
        <v>0</v>
      </c>
      <c r="CA95" s="23">
        <f t="shared" ca="1" si="109"/>
        <v>0</v>
      </c>
      <c r="CB95" s="23">
        <f t="shared" ca="1" si="109"/>
        <v>0</v>
      </c>
      <c r="CC95" s="23">
        <f t="shared" ca="1" si="109"/>
        <v>0</v>
      </c>
      <c r="CD95" s="23">
        <f t="shared" ca="1" si="109"/>
        <v>0</v>
      </c>
      <c r="CE95" s="23">
        <f t="shared" ca="1" si="109"/>
        <v>0</v>
      </c>
      <c r="CF95" s="23">
        <f t="shared" ca="1" si="109"/>
        <v>0</v>
      </c>
      <c r="CG95" s="23">
        <f t="shared" ca="1" si="109"/>
        <v>0</v>
      </c>
      <c r="CH95" s="23">
        <f t="shared" ca="1" si="109"/>
        <v>0</v>
      </c>
      <c r="CI95" s="23">
        <f t="shared" ca="1" si="109"/>
        <v>0</v>
      </c>
      <c r="CJ95" s="23">
        <f t="shared" ca="1" si="109"/>
        <v>0</v>
      </c>
      <c r="CK95" s="23">
        <f t="shared" ca="1" si="109"/>
        <v>0</v>
      </c>
      <c r="CL95" s="23">
        <f t="shared" ca="1" si="109"/>
        <v>0</v>
      </c>
      <c r="CM95" s="23">
        <f t="shared" ca="1" si="109"/>
        <v>0</v>
      </c>
      <c r="CN95" s="23">
        <f t="shared" ca="1" si="109"/>
        <v>0</v>
      </c>
      <c r="CO95" s="23">
        <f t="shared" ca="1" si="109"/>
        <v>0</v>
      </c>
      <c r="CP95" s="23">
        <f t="shared" ca="1" si="109"/>
        <v>0</v>
      </c>
      <c r="CQ95" s="23">
        <f t="shared" ca="1" si="109"/>
        <v>0</v>
      </c>
      <c r="CR95" s="23">
        <f t="shared" ca="1" si="109"/>
        <v>0</v>
      </c>
    </row>
    <row r="96" spans="2:96" x14ac:dyDescent="0.25">
      <c r="B96" s="41" t="s">
        <v>93</v>
      </c>
      <c r="C96" s="55">
        <f>1-C91</f>
        <v>5.0000000000000044E-2</v>
      </c>
      <c r="F96" s="33"/>
      <c r="G96" s="11">
        <f ca="1">(G91/$C91)*$C96</f>
        <v>0</v>
      </c>
      <c r="H96" s="11">
        <f t="shared" ref="H96:BS96" ca="1" si="110">(H91/$C91)*$C96</f>
        <v>0</v>
      </c>
      <c r="I96" s="11">
        <f t="shared" ca="1" si="110"/>
        <v>0</v>
      </c>
      <c r="J96" s="11">
        <f t="shared" ca="1" si="110"/>
        <v>0</v>
      </c>
      <c r="K96" s="11">
        <f t="shared" ca="1" si="110"/>
        <v>0</v>
      </c>
      <c r="L96" s="11">
        <f t="shared" ca="1" si="110"/>
        <v>0</v>
      </c>
      <c r="M96" s="11">
        <f t="shared" ca="1" si="110"/>
        <v>0</v>
      </c>
      <c r="N96" s="11">
        <f t="shared" ca="1" si="110"/>
        <v>0</v>
      </c>
      <c r="O96" s="11">
        <f t="shared" ca="1" si="110"/>
        <v>0</v>
      </c>
      <c r="P96" s="11">
        <f t="shared" ca="1" si="110"/>
        <v>0</v>
      </c>
      <c r="Q96" s="11">
        <f t="shared" ca="1" si="110"/>
        <v>0</v>
      </c>
      <c r="R96" s="11">
        <f t="shared" ca="1" si="110"/>
        <v>0</v>
      </c>
      <c r="S96" s="11">
        <f t="shared" ca="1" si="110"/>
        <v>0</v>
      </c>
      <c r="T96" s="11">
        <f t="shared" ca="1" si="110"/>
        <v>0</v>
      </c>
      <c r="U96" s="11">
        <f t="shared" ca="1" si="110"/>
        <v>0</v>
      </c>
      <c r="V96" s="11">
        <f t="shared" ca="1" si="110"/>
        <v>0</v>
      </c>
      <c r="W96" s="11">
        <f t="shared" ca="1" si="110"/>
        <v>0</v>
      </c>
      <c r="X96" s="11">
        <f t="shared" ca="1" si="110"/>
        <v>0</v>
      </c>
      <c r="Y96" s="11">
        <f t="shared" ca="1" si="110"/>
        <v>0</v>
      </c>
      <c r="Z96" s="11">
        <f t="shared" ca="1" si="110"/>
        <v>0</v>
      </c>
      <c r="AA96" s="11">
        <f t="shared" ca="1" si="110"/>
        <v>0</v>
      </c>
      <c r="AB96" s="11">
        <f t="shared" ca="1" si="110"/>
        <v>0</v>
      </c>
      <c r="AC96" s="11">
        <f t="shared" ca="1" si="110"/>
        <v>0</v>
      </c>
      <c r="AD96" s="11">
        <f t="shared" ca="1" si="110"/>
        <v>0</v>
      </c>
      <c r="AE96" s="11">
        <f t="shared" ca="1" si="110"/>
        <v>0</v>
      </c>
      <c r="AF96" s="11">
        <f t="shared" ca="1" si="110"/>
        <v>0</v>
      </c>
      <c r="AG96" s="11">
        <f t="shared" ca="1" si="110"/>
        <v>0</v>
      </c>
      <c r="AH96" s="11">
        <f t="shared" ca="1" si="110"/>
        <v>1133.1131640596179</v>
      </c>
      <c r="AI96" s="11">
        <f t="shared" ca="1" si="110"/>
        <v>1133.1131640596179</v>
      </c>
      <c r="AJ96" s="11">
        <f t="shared" ca="1" si="110"/>
        <v>6070.6131640596222</v>
      </c>
      <c r="AK96" s="11">
        <f t="shared" ca="1" si="110"/>
        <v>6070.6131640596222</v>
      </c>
      <c r="AL96" s="11">
        <f t="shared" ca="1" si="110"/>
        <v>6070.6131640596222</v>
      </c>
      <c r="AM96" s="11">
        <f t="shared" ca="1" si="110"/>
        <v>26258.113164059643</v>
      </c>
      <c r="AN96" s="11">
        <f t="shared" ca="1" si="110"/>
        <v>26258.113164059643</v>
      </c>
      <c r="AO96" s="11">
        <f t="shared" ca="1" si="110"/>
        <v>26258.113164059643</v>
      </c>
      <c r="AP96" s="11">
        <f t="shared" ca="1" si="110"/>
        <v>26258.113164059643</v>
      </c>
      <c r="AQ96" s="11">
        <f t="shared" ca="1" si="110"/>
        <v>26863.738164059643</v>
      </c>
      <c r="AR96" s="11">
        <f t="shared" ca="1" si="110"/>
        <v>26863.738164059643</v>
      </c>
      <c r="AS96" s="11">
        <f t="shared" ca="1" si="110"/>
        <v>26863.738164059643</v>
      </c>
      <c r="AT96" s="11">
        <f t="shared" ca="1" si="110"/>
        <v>26863.738164059643</v>
      </c>
      <c r="AU96" s="11">
        <f t="shared" ca="1" si="110"/>
        <v>26863.738164059643</v>
      </c>
      <c r="AV96" s="11">
        <f t="shared" ca="1" si="110"/>
        <v>27469.363164059643</v>
      </c>
      <c r="AW96" s="11">
        <f t="shared" ca="1" si="110"/>
        <v>27469.363164059643</v>
      </c>
      <c r="AX96" s="11">
        <f t="shared" ca="1" si="110"/>
        <v>27469.363164059643</v>
      </c>
      <c r="AY96" s="11">
        <f t="shared" ca="1" si="110"/>
        <v>27469.363164059643</v>
      </c>
      <c r="AZ96" s="11">
        <f t="shared" ca="1" si="110"/>
        <v>27469.363164059643</v>
      </c>
      <c r="BA96" s="11">
        <f t="shared" ca="1" si="110"/>
        <v>27469.363164059643</v>
      </c>
      <c r="BB96" s="11">
        <f t="shared" ca="1" si="110"/>
        <v>27469.363164059643</v>
      </c>
      <c r="BC96" s="11">
        <f t="shared" ca="1" si="110"/>
        <v>28093.156914059644</v>
      </c>
      <c r="BD96" s="11">
        <f t="shared" ca="1" si="110"/>
        <v>28093.156914059644</v>
      </c>
      <c r="BE96" s="11">
        <f t="shared" ca="1" si="110"/>
        <v>28093.156914059644</v>
      </c>
      <c r="BF96" s="11">
        <f t="shared" ca="1" si="110"/>
        <v>28093.156914059644</v>
      </c>
      <c r="BG96" s="11">
        <f t="shared" ca="1" si="110"/>
        <v>28093.156914059644</v>
      </c>
      <c r="BH96" s="11">
        <f t="shared" ca="1" si="110"/>
        <v>28716.950664059645</v>
      </c>
      <c r="BI96" s="11">
        <f t="shared" ca="1" si="110"/>
        <v>28716.950664059645</v>
      </c>
      <c r="BJ96" s="11">
        <f t="shared" ca="1" si="110"/>
        <v>28716.950664059645</v>
      </c>
      <c r="BK96" s="11">
        <f t="shared" ca="1" si="110"/>
        <v>28716.950664059645</v>
      </c>
      <c r="BL96" s="11">
        <f t="shared" ca="1" si="110"/>
        <v>28716.950664059645</v>
      </c>
      <c r="BM96" s="11">
        <f t="shared" ca="1" si="110"/>
        <v>28716.950664059645</v>
      </c>
      <c r="BN96" s="11">
        <f t="shared" ca="1" si="110"/>
        <v>28716.950664059645</v>
      </c>
      <c r="BO96" s="11">
        <f t="shared" ca="1" si="110"/>
        <v>29359.45822655964</v>
      </c>
      <c r="BP96" s="11">
        <f t="shared" ca="1" si="110"/>
        <v>29359.45822655964</v>
      </c>
      <c r="BQ96" s="11">
        <f t="shared" ca="1" si="110"/>
        <v>29359.45822655964</v>
      </c>
      <c r="BR96" s="11">
        <f t="shared" ca="1" si="110"/>
        <v>29359.45822655964</v>
      </c>
      <c r="BS96" s="11">
        <f t="shared" ca="1" si="110"/>
        <v>29359.45822655964</v>
      </c>
      <c r="BT96" s="11">
        <f t="shared" ref="BT96:CR96" ca="1" si="111">(BT91/$C91)*$C96</f>
        <v>30001.965789059635</v>
      </c>
      <c r="BU96" s="11">
        <f t="shared" ca="1" si="111"/>
        <v>30001.965789059635</v>
      </c>
      <c r="BV96" s="11">
        <f t="shared" ca="1" si="111"/>
        <v>30001.965789059635</v>
      </c>
      <c r="BW96" s="11">
        <f t="shared" ca="1" si="111"/>
        <v>30001.965789059635</v>
      </c>
      <c r="BX96" s="11">
        <f t="shared" ca="1" si="111"/>
        <v>30001.965789059635</v>
      </c>
      <c r="BY96" s="11">
        <f t="shared" ca="1" si="111"/>
        <v>30001.965789059635</v>
      </c>
      <c r="BZ96" s="11">
        <f t="shared" ca="1" si="111"/>
        <v>30001.965789059635</v>
      </c>
      <c r="CA96" s="11">
        <f t="shared" ca="1" si="111"/>
        <v>30663.748578434639</v>
      </c>
      <c r="CB96" s="11">
        <f t="shared" ca="1" si="111"/>
        <v>30663.748578434639</v>
      </c>
      <c r="CC96" s="11">
        <f t="shared" ca="1" si="111"/>
        <v>30663.748578434639</v>
      </c>
      <c r="CD96" s="11">
        <f t="shared" ca="1" si="111"/>
        <v>30663.748578434639</v>
      </c>
      <c r="CE96" s="11">
        <f t="shared" ca="1" si="111"/>
        <v>30663.748578434639</v>
      </c>
      <c r="CF96" s="11">
        <f t="shared" ca="1" si="111"/>
        <v>31325.531367809643</v>
      </c>
      <c r="CG96" s="11">
        <f t="shared" ca="1" si="111"/>
        <v>31325.531367809643</v>
      </c>
      <c r="CH96" s="11">
        <f t="shared" ca="1" si="111"/>
        <v>31325.531367809643</v>
      </c>
      <c r="CI96" s="11">
        <f t="shared" ca="1" si="111"/>
        <v>31325.531367809643</v>
      </c>
      <c r="CJ96" s="11">
        <f t="shared" ca="1" si="111"/>
        <v>31325.531367809643</v>
      </c>
      <c r="CK96" s="11">
        <f t="shared" ca="1" si="111"/>
        <v>31325.531367809643</v>
      </c>
      <c r="CL96" s="11">
        <f t="shared" ca="1" si="111"/>
        <v>31325.531367809643</v>
      </c>
      <c r="CM96" s="11">
        <f t="shared" ca="1" si="111"/>
        <v>32007.16764086589</v>
      </c>
      <c r="CN96" s="11">
        <f t="shared" ca="1" si="111"/>
        <v>32007.16764086589</v>
      </c>
      <c r="CO96" s="11">
        <f t="shared" ca="1" si="111"/>
        <v>32007.16764086589</v>
      </c>
      <c r="CP96" s="11">
        <f t="shared" ca="1" si="111"/>
        <v>32007.16764086589</v>
      </c>
      <c r="CQ96" s="11">
        <f t="shared" ca="1" si="111"/>
        <v>32007.16764086589</v>
      </c>
      <c r="CR96" s="11">
        <f t="shared" ca="1" si="111"/>
        <v>2680661.257325612</v>
      </c>
    </row>
    <row r="97" spans="2:96" x14ac:dyDescent="0.25">
      <c r="B97" s="41" t="s">
        <v>94</v>
      </c>
      <c r="C97" s="55"/>
      <c r="E97" s="34" t="s">
        <v>95</v>
      </c>
      <c r="F97" s="33">
        <f ca="1">XIRR($G$97:$CR$97,$G$6:$CR$6)</f>
        <v>0.11995849013328549</v>
      </c>
      <c r="G97" s="23">
        <f ca="1">-G95+G96</f>
        <v>-1153750.0000000009</v>
      </c>
      <c r="H97" s="23">
        <f t="shared" ref="H97:BS97" ca="1" si="112">-H95+H96</f>
        <v>-143750.00000000012</v>
      </c>
      <c r="I97" s="23">
        <f t="shared" ca="1" si="112"/>
        <v>-143750.00000000012</v>
      </c>
      <c r="J97" s="23">
        <f t="shared" ca="1" si="112"/>
        <v>-143750.00000000012</v>
      </c>
      <c r="K97" s="23">
        <f t="shared" ca="1" si="112"/>
        <v>-143750.00000000012</v>
      </c>
      <c r="L97" s="23">
        <f t="shared" ca="1" si="112"/>
        <v>-143750.00000000012</v>
      </c>
      <c r="M97" s="23">
        <f t="shared" ca="1" si="112"/>
        <v>-143750.00000000012</v>
      </c>
      <c r="N97" s="23">
        <f t="shared" ca="1" si="112"/>
        <v>-138634.1658786138</v>
      </c>
      <c r="O97" s="23">
        <f t="shared" ca="1" si="112"/>
        <v>0</v>
      </c>
      <c r="P97" s="23">
        <f t="shared" ca="1" si="112"/>
        <v>0</v>
      </c>
      <c r="Q97" s="23">
        <f t="shared" ca="1" si="112"/>
        <v>0</v>
      </c>
      <c r="R97" s="23">
        <f t="shared" ca="1" si="112"/>
        <v>0</v>
      </c>
      <c r="S97" s="23">
        <f t="shared" ca="1" si="112"/>
        <v>0</v>
      </c>
      <c r="T97" s="23">
        <f t="shared" ca="1" si="112"/>
        <v>0</v>
      </c>
      <c r="U97" s="23">
        <f t="shared" ca="1" si="112"/>
        <v>0</v>
      </c>
      <c r="V97" s="23">
        <f t="shared" ca="1" si="112"/>
        <v>0</v>
      </c>
      <c r="W97" s="23">
        <f t="shared" ca="1" si="112"/>
        <v>0</v>
      </c>
      <c r="X97" s="23">
        <f t="shared" ca="1" si="112"/>
        <v>0</v>
      </c>
      <c r="Y97" s="23">
        <f t="shared" ca="1" si="112"/>
        <v>0</v>
      </c>
      <c r="Z97" s="23">
        <f t="shared" ca="1" si="112"/>
        <v>0</v>
      </c>
      <c r="AA97" s="23">
        <f t="shared" ca="1" si="112"/>
        <v>0</v>
      </c>
      <c r="AB97" s="23">
        <f t="shared" ca="1" si="112"/>
        <v>0</v>
      </c>
      <c r="AC97" s="23">
        <f t="shared" ca="1" si="112"/>
        <v>0</v>
      </c>
      <c r="AD97" s="23">
        <f t="shared" ca="1" si="112"/>
        <v>0</v>
      </c>
      <c r="AE97" s="23">
        <f t="shared" ca="1" si="112"/>
        <v>0</v>
      </c>
      <c r="AF97" s="23">
        <f t="shared" ca="1" si="112"/>
        <v>0</v>
      </c>
      <c r="AG97" s="23">
        <f t="shared" ca="1" si="112"/>
        <v>0</v>
      </c>
      <c r="AH97" s="23">
        <f t="shared" ca="1" si="112"/>
        <v>1133.1131640596179</v>
      </c>
      <c r="AI97" s="23">
        <f t="shared" ca="1" si="112"/>
        <v>1133.1131640596179</v>
      </c>
      <c r="AJ97" s="23">
        <f t="shared" ca="1" si="112"/>
        <v>6070.6131640596222</v>
      </c>
      <c r="AK97" s="23">
        <f t="shared" ca="1" si="112"/>
        <v>6070.6131640596222</v>
      </c>
      <c r="AL97" s="23">
        <f t="shared" ca="1" si="112"/>
        <v>6070.6131640596222</v>
      </c>
      <c r="AM97" s="23">
        <f t="shared" ca="1" si="112"/>
        <v>26258.113164059643</v>
      </c>
      <c r="AN97" s="23">
        <f t="shared" ca="1" si="112"/>
        <v>26258.113164059643</v>
      </c>
      <c r="AO97" s="23">
        <f t="shared" ca="1" si="112"/>
        <v>26258.113164059643</v>
      </c>
      <c r="AP97" s="23">
        <f t="shared" ca="1" si="112"/>
        <v>26258.113164059643</v>
      </c>
      <c r="AQ97" s="23">
        <f t="shared" ca="1" si="112"/>
        <v>26863.738164059643</v>
      </c>
      <c r="AR97" s="23">
        <f t="shared" ca="1" si="112"/>
        <v>26863.738164059643</v>
      </c>
      <c r="AS97" s="23">
        <f t="shared" ca="1" si="112"/>
        <v>26863.738164059643</v>
      </c>
      <c r="AT97" s="23">
        <f t="shared" ca="1" si="112"/>
        <v>26863.738164059643</v>
      </c>
      <c r="AU97" s="23">
        <f t="shared" ca="1" si="112"/>
        <v>26863.738164059643</v>
      </c>
      <c r="AV97" s="23">
        <f t="shared" ca="1" si="112"/>
        <v>27469.363164059643</v>
      </c>
      <c r="AW97" s="23">
        <f t="shared" ca="1" si="112"/>
        <v>27469.363164059643</v>
      </c>
      <c r="AX97" s="23">
        <f t="shared" ca="1" si="112"/>
        <v>27469.363164059643</v>
      </c>
      <c r="AY97" s="23">
        <f t="shared" ca="1" si="112"/>
        <v>27469.363164059643</v>
      </c>
      <c r="AZ97" s="23">
        <f t="shared" ca="1" si="112"/>
        <v>27469.363164059643</v>
      </c>
      <c r="BA97" s="23">
        <f t="shared" ca="1" si="112"/>
        <v>27469.363164059643</v>
      </c>
      <c r="BB97" s="23">
        <f t="shared" ca="1" si="112"/>
        <v>27469.363164059643</v>
      </c>
      <c r="BC97" s="23">
        <f t="shared" ca="1" si="112"/>
        <v>28093.156914059644</v>
      </c>
      <c r="BD97" s="23">
        <f t="shared" ca="1" si="112"/>
        <v>28093.156914059644</v>
      </c>
      <c r="BE97" s="23">
        <f t="shared" ca="1" si="112"/>
        <v>28093.156914059644</v>
      </c>
      <c r="BF97" s="23">
        <f t="shared" ca="1" si="112"/>
        <v>28093.156914059644</v>
      </c>
      <c r="BG97" s="23">
        <f t="shared" ca="1" si="112"/>
        <v>28093.156914059644</v>
      </c>
      <c r="BH97" s="23">
        <f t="shared" ca="1" si="112"/>
        <v>28716.950664059645</v>
      </c>
      <c r="BI97" s="23">
        <f t="shared" ca="1" si="112"/>
        <v>28716.950664059645</v>
      </c>
      <c r="BJ97" s="23">
        <f t="shared" ca="1" si="112"/>
        <v>28716.950664059645</v>
      </c>
      <c r="BK97" s="23">
        <f t="shared" ca="1" si="112"/>
        <v>28716.950664059645</v>
      </c>
      <c r="BL97" s="23">
        <f t="shared" ca="1" si="112"/>
        <v>28716.950664059645</v>
      </c>
      <c r="BM97" s="23">
        <f t="shared" ca="1" si="112"/>
        <v>28716.950664059645</v>
      </c>
      <c r="BN97" s="23">
        <f t="shared" ca="1" si="112"/>
        <v>28716.950664059645</v>
      </c>
      <c r="BO97" s="23">
        <f t="shared" ca="1" si="112"/>
        <v>29359.45822655964</v>
      </c>
      <c r="BP97" s="23">
        <f t="shared" ca="1" si="112"/>
        <v>29359.45822655964</v>
      </c>
      <c r="BQ97" s="23">
        <f t="shared" ca="1" si="112"/>
        <v>29359.45822655964</v>
      </c>
      <c r="BR97" s="23">
        <f t="shared" ca="1" si="112"/>
        <v>29359.45822655964</v>
      </c>
      <c r="BS97" s="23">
        <f t="shared" ca="1" si="112"/>
        <v>29359.45822655964</v>
      </c>
      <c r="BT97" s="23">
        <f t="shared" ref="BT97:CR97" ca="1" si="113">-BT95+BT96</f>
        <v>30001.965789059635</v>
      </c>
      <c r="BU97" s="23">
        <f t="shared" ca="1" si="113"/>
        <v>30001.965789059635</v>
      </c>
      <c r="BV97" s="23">
        <f t="shared" ca="1" si="113"/>
        <v>30001.965789059635</v>
      </c>
      <c r="BW97" s="23">
        <f t="shared" ca="1" si="113"/>
        <v>30001.965789059635</v>
      </c>
      <c r="BX97" s="23">
        <f t="shared" ca="1" si="113"/>
        <v>30001.965789059635</v>
      </c>
      <c r="BY97" s="23">
        <f t="shared" ca="1" si="113"/>
        <v>30001.965789059635</v>
      </c>
      <c r="BZ97" s="23">
        <f t="shared" ca="1" si="113"/>
        <v>30001.965789059635</v>
      </c>
      <c r="CA97" s="23">
        <f t="shared" ca="1" si="113"/>
        <v>30663.748578434639</v>
      </c>
      <c r="CB97" s="23">
        <f t="shared" ca="1" si="113"/>
        <v>30663.748578434639</v>
      </c>
      <c r="CC97" s="23">
        <f t="shared" ca="1" si="113"/>
        <v>30663.748578434639</v>
      </c>
      <c r="CD97" s="23">
        <f t="shared" ca="1" si="113"/>
        <v>30663.748578434639</v>
      </c>
      <c r="CE97" s="23">
        <f t="shared" ca="1" si="113"/>
        <v>30663.748578434639</v>
      </c>
      <c r="CF97" s="23">
        <f t="shared" ca="1" si="113"/>
        <v>31325.531367809643</v>
      </c>
      <c r="CG97" s="23">
        <f t="shared" ca="1" si="113"/>
        <v>31325.531367809643</v>
      </c>
      <c r="CH97" s="23">
        <f t="shared" ca="1" si="113"/>
        <v>31325.531367809643</v>
      </c>
      <c r="CI97" s="23">
        <f t="shared" ca="1" si="113"/>
        <v>31325.531367809643</v>
      </c>
      <c r="CJ97" s="23">
        <f t="shared" ca="1" si="113"/>
        <v>31325.531367809643</v>
      </c>
      <c r="CK97" s="23">
        <f t="shared" ca="1" si="113"/>
        <v>31325.531367809643</v>
      </c>
      <c r="CL97" s="23">
        <f t="shared" ca="1" si="113"/>
        <v>31325.531367809643</v>
      </c>
      <c r="CM97" s="23">
        <f t="shared" ca="1" si="113"/>
        <v>32007.16764086589</v>
      </c>
      <c r="CN97" s="23">
        <f t="shared" ca="1" si="113"/>
        <v>32007.16764086589</v>
      </c>
      <c r="CO97" s="23">
        <f t="shared" ca="1" si="113"/>
        <v>32007.16764086589</v>
      </c>
      <c r="CP97" s="23">
        <f t="shared" ca="1" si="113"/>
        <v>32007.16764086589</v>
      </c>
      <c r="CQ97" s="23">
        <f t="shared" ca="1" si="113"/>
        <v>32007.16764086589</v>
      </c>
      <c r="CR97" s="23">
        <f t="shared" ca="1" si="113"/>
        <v>2680661.257325612</v>
      </c>
    </row>
    <row r="98" spans="2:96" x14ac:dyDescent="0.25">
      <c r="B98" s="30"/>
      <c r="C98" s="15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</row>
    <row r="99" spans="2:96" x14ac:dyDescent="0.25">
      <c r="B99" s="47" t="s">
        <v>92</v>
      </c>
      <c r="CR99" s="23"/>
    </row>
    <row r="100" spans="2:96" x14ac:dyDescent="0.25">
      <c r="B100" s="41" t="s">
        <v>96</v>
      </c>
      <c r="G100" s="23">
        <f ca="1">MAX(G73,0)-G91-G96</f>
        <v>0</v>
      </c>
      <c r="H100" s="23">
        <f t="shared" ref="H100:BS100" ca="1" si="114">MAX(H73,0)-H91-H96</f>
        <v>0</v>
      </c>
      <c r="I100" s="23">
        <f t="shared" ca="1" si="114"/>
        <v>0</v>
      </c>
      <c r="J100" s="23">
        <f t="shared" ca="1" si="114"/>
        <v>0</v>
      </c>
      <c r="K100" s="23">
        <f t="shared" ca="1" si="114"/>
        <v>0</v>
      </c>
      <c r="L100" s="23">
        <f t="shared" ca="1" si="114"/>
        <v>0</v>
      </c>
      <c r="M100" s="23">
        <f t="shared" ca="1" si="114"/>
        <v>0</v>
      </c>
      <c r="N100" s="23">
        <f t="shared" ca="1" si="114"/>
        <v>0</v>
      </c>
      <c r="O100" s="23">
        <f t="shared" ca="1" si="114"/>
        <v>0</v>
      </c>
      <c r="P100" s="23">
        <f t="shared" ca="1" si="114"/>
        <v>0</v>
      </c>
      <c r="Q100" s="23">
        <f t="shared" ca="1" si="114"/>
        <v>0</v>
      </c>
      <c r="R100" s="23">
        <f t="shared" ca="1" si="114"/>
        <v>0</v>
      </c>
      <c r="S100" s="23">
        <f t="shared" ca="1" si="114"/>
        <v>0</v>
      </c>
      <c r="T100" s="23">
        <f t="shared" ca="1" si="114"/>
        <v>0</v>
      </c>
      <c r="U100" s="23">
        <f t="shared" ca="1" si="114"/>
        <v>0</v>
      </c>
      <c r="V100" s="23">
        <f t="shared" ca="1" si="114"/>
        <v>0</v>
      </c>
      <c r="W100" s="23">
        <f t="shared" ca="1" si="114"/>
        <v>0</v>
      </c>
      <c r="X100" s="23">
        <f t="shared" ca="1" si="114"/>
        <v>0</v>
      </c>
      <c r="Y100" s="23">
        <f t="shared" ca="1" si="114"/>
        <v>0</v>
      </c>
      <c r="Z100" s="23">
        <f t="shared" ca="1" si="114"/>
        <v>0</v>
      </c>
      <c r="AA100" s="23">
        <f t="shared" ca="1" si="114"/>
        <v>0</v>
      </c>
      <c r="AB100" s="23">
        <f t="shared" ca="1" si="114"/>
        <v>0</v>
      </c>
      <c r="AC100" s="23">
        <f t="shared" ca="1" si="114"/>
        <v>0</v>
      </c>
      <c r="AD100" s="23">
        <f t="shared" ca="1" si="114"/>
        <v>0</v>
      </c>
      <c r="AE100" s="23">
        <f t="shared" ca="1" si="114"/>
        <v>0</v>
      </c>
      <c r="AF100" s="23">
        <f t="shared" ca="1" si="114"/>
        <v>0</v>
      </c>
      <c r="AG100" s="23">
        <f t="shared" ca="1" si="114"/>
        <v>0</v>
      </c>
      <c r="AH100" s="23">
        <f t="shared" ca="1" si="114"/>
        <v>0</v>
      </c>
      <c r="AI100" s="23">
        <f t="shared" ca="1" si="114"/>
        <v>0</v>
      </c>
      <c r="AJ100" s="23">
        <f t="shared" ca="1" si="114"/>
        <v>0</v>
      </c>
      <c r="AK100" s="23">
        <f t="shared" ca="1" si="114"/>
        <v>0</v>
      </c>
      <c r="AL100" s="23">
        <f t="shared" ca="1" si="114"/>
        <v>0</v>
      </c>
      <c r="AM100" s="23">
        <f t="shared" ca="1" si="114"/>
        <v>0</v>
      </c>
      <c r="AN100" s="23">
        <f t="shared" ca="1" si="114"/>
        <v>0</v>
      </c>
      <c r="AO100" s="23">
        <f t="shared" ca="1" si="114"/>
        <v>0</v>
      </c>
      <c r="AP100" s="23">
        <f t="shared" ca="1" si="114"/>
        <v>0</v>
      </c>
      <c r="AQ100" s="23">
        <f t="shared" ca="1" si="114"/>
        <v>0</v>
      </c>
      <c r="AR100" s="23">
        <f t="shared" ca="1" si="114"/>
        <v>0</v>
      </c>
      <c r="AS100" s="23">
        <f t="shared" ca="1" si="114"/>
        <v>0</v>
      </c>
      <c r="AT100" s="23">
        <f t="shared" ca="1" si="114"/>
        <v>0</v>
      </c>
      <c r="AU100" s="23">
        <f t="shared" ca="1" si="114"/>
        <v>0</v>
      </c>
      <c r="AV100" s="23">
        <f t="shared" ca="1" si="114"/>
        <v>0</v>
      </c>
      <c r="AW100" s="23">
        <f t="shared" ca="1" si="114"/>
        <v>0</v>
      </c>
      <c r="AX100" s="23">
        <f t="shared" ca="1" si="114"/>
        <v>0</v>
      </c>
      <c r="AY100" s="23">
        <f t="shared" ca="1" si="114"/>
        <v>0</v>
      </c>
      <c r="AZ100" s="23">
        <f t="shared" ca="1" si="114"/>
        <v>0</v>
      </c>
      <c r="BA100" s="23">
        <f t="shared" ca="1" si="114"/>
        <v>0</v>
      </c>
      <c r="BB100" s="23">
        <f t="shared" ca="1" si="114"/>
        <v>0</v>
      </c>
      <c r="BC100" s="23">
        <f t="shared" ca="1" si="114"/>
        <v>0</v>
      </c>
      <c r="BD100" s="23">
        <f t="shared" ca="1" si="114"/>
        <v>0</v>
      </c>
      <c r="BE100" s="23">
        <f t="shared" ca="1" si="114"/>
        <v>0</v>
      </c>
      <c r="BF100" s="23">
        <f t="shared" ca="1" si="114"/>
        <v>0</v>
      </c>
      <c r="BG100" s="23">
        <f t="shared" ca="1" si="114"/>
        <v>0</v>
      </c>
      <c r="BH100" s="23">
        <f t="shared" ca="1" si="114"/>
        <v>-3.637978807091713E-11</v>
      </c>
      <c r="BI100" s="23">
        <f t="shared" ca="1" si="114"/>
        <v>-3.637978807091713E-11</v>
      </c>
      <c r="BJ100" s="23">
        <f t="shared" ca="1" si="114"/>
        <v>-3.637978807091713E-11</v>
      </c>
      <c r="BK100" s="23">
        <f t="shared" ca="1" si="114"/>
        <v>-3.637978807091713E-11</v>
      </c>
      <c r="BL100" s="23">
        <f t="shared" ca="1" si="114"/>
        <v>-3.637978807091713E-11</v>
      </c>
      <c r="BM100" s="23">
        <f t="shared" ca="1" si="114"/>
        <v>-3.637978807091713E-11</v>
      </c>
      <c r="BN100" s="23">
        <f t="shared" ca="1" si="114"/>
        <v>-3.637978807091713E-11</v>
      </c>
      <c r="BO100" s="23">
        <f t="shared" ca="1" si="114"/>
        <v>4.3655745685100555E-11</v>
      </c>
      <c r="BP100" s="23">
        <f t="shared" ca="1" si="114"/>
        <v>4.3655745685100555E-11</v>
      </c>
      <c r="BQ100" s="23">
        <f t="shared" ca="1" si="114"/>
        <v>4.3655745685100555E-11</v>
      </c>
      <c r="BR100" s="23">
        <f t="shared" ca="1" si="114"/>
        <v>4.3655745685100555E-11</v>
      </c>
      <c r="BS100" s="23">
        <f t="shared" ca="1" si="114"/>
        <v>4.3655745685100555E-11</v>
      </c>
      <c r="BT100" s="23">
        <f t="shared" ref="BT100:CR100" ca="1" si="115">MAX(BT73,0)-BT91-BT96</f>
        <v>0</v>
      </c>
      <c r="BU100" s="23">
        <f t="shared" ca="1" si="115"/>
        <v>0</v>
      </c>
      <c r="BV100" s="23">
        <f t="shared" ca="1" si="115"/>
        <v>0</v>
      </c>
      <c r="BW100" s="23">
        <f t="shared" ca="1" si="115"/>
        <v>0</v>
      </c>
      <c r="BX100" s="23">
        <f t="shared" ca="1" si="115"/>
        <v>0</v>
      </c>
      <c r="BY100" s="23">
        <f t="shared" ca="1" si="115"/>
        <v>0</v>
      </c>
      <c r="BZ100" s="23">
        <f t="shared" ca="1" si="115"/>
        <v>0</v>
      </c>
      <c r="CA100" s="23">
        <f t="shared" ca="1" si="115"/>
        <v>5.4569682106375694E-11</v>
      </c>
      <c r="CB100" s="23">
        <f t="shared" ca="1" si="115"/>
        <v>5.4569682106375694E-11</v>
      </c>
      <c r="CC100" s="23">
        <f t="shared" ca="1" si="115"/>
        <v>5.4569682106375694E-11</v>
      </c>
      <c r="CD100" s="23">
        <f t="shared" ca="1" si="115"/>
        <v>5.4569682106375694E-11</v>
      </c>
      <c r="CE100" s="23">
        <f t="shared" ca="1" si="115"/>
        <v>5.4569682106375694E-11</v>
      </c>
      <c r="CF100" s="23">
        <f t="shared" ca="1" si="115"/>
        <v>0</v>
      </c>
      <c r="CG100" s="23">
        <f t="shared" ca="1" si="115"/>
        <v>0</v>
      </c>
      <c r="CH100" s="23">
        <f t="shared" ca="1" si="115"/>
        <v>0</v>
      </c>
      <c r="CI100" s="23">
        <f t="shared" ca="1" si="115"/>
        <v>0</v>
      </c>
      <c r="CJ100" s="23">
        <f t="shared" ca="1" si="115"/>
        <v>0</v>
      </c>
      <c r="CK100" s="23">
        <f t="shared" ca="1" si="115"/>
        <v>0</v>
      </c>
      <c r="CL100" s="23">
        <f t="shared" ca="1" si="115"/>
        <v>0</v>
      </c>
      <c r="CM100" s="23">
        <f t="shared" ca="1" si="115"/>
        <v>0</v>
      </c>
      <c r="CN100" s="23">
        <f t="shared" ca="1" si="115"/>
        <v>0</v>
      </c>
      <c r="CO100" s="23">
        <f t="shared" ca="1" si="115"/>
        <v>0</v>
      </c>
      <c r="CP100" s="23">
        <f t="shared" ca="1" si="115"/>
        <v>0</v>
      </c>
      <c r="CQ100" s="23">
        <f t="shared" ca="1" si="115"/>
        <v>0</v>
      </c>
      <c r="CR100" s="23">
        <f t="shared" ca="1" si="115"/>
        <v>80793408.542297751</v>
      </c>
    </row>
    <row r="101" spans="2:96" x14ac:dyDescent="0.25">
      <c r="B101" s="41" t="s">
        <v>86</v>
      </c>
      <c r="C101" s="15">
        <v>0.8</v>
      </c>
      <c r="G101" s="29">
        <f ca="1">+G$100*$C101</f>
        <v>0</v>
      </c>
      <c r="H101" s="23">
        <f t="shared" ref="G101:BS102" ca="1" si="116">+H$100*$C101</f>
        <v>0</v>
      </c>
      <c r="I101" s="23">
        <f t="shared" ca="1" si="116"/>
        <v>0</v>
      </c>
      <c r="J101" s="23">
        <f t="shared" ca="1" si="116"/>
        <v>0</v>
      </c>
      <c r="K101" s="23">
        <f t="shared" ca="1" si="116"/>
        <v>0</v>
      </c>
      <c r="L101" s="23">
        <f t="shared" ca="1" si="116"/>
        <v>0</v>
      </c>
      <c r="M101" s="23">
        <f t="shared" ca="1" si="116"/>
        <v>0</v>
      </c>
      <c r="N101" s="23">
        <f t="shared" ca="1" si="116"/>
        <v>0</v>
      </c>
      <c r="O101" s="23">
        <f t="shared" ca="1" si="116"/>
        <v>0</v>
      </c>
      <c r="P101" s="23">
        <f t="shared" ca="1" si="116"/>
        <v>0</v>
      </c>
      <c r="Q101" s="23">
        <f t="shared" ca="1" si="116"/>
        <v>0</v>
      </c>
      <c r="R101" s="23">
        <f t="shared" ca="1" si="116"/>
        <v>0</v>
      </c>
      <c r="S101" s="23">
        <f t="shared" ca="1" si="116"/>
        <v>0</v>
      </c>
      <c r="T101" s="23">
        <f t="shared" ca="1" si="116"/>
        <v>0</v>
      </c>
      <c r="U101" s="23">
        <f t="shared" ca="1" si="116"/>
        <v>0</v>
      </c>
      <c r="V101" s="23">
        <f t="shared" ca="1" si="116"/>
        <v>0</v>
      </c>
      <c r="W101" s="23">
        <f t="shared" ca="1" si="116"/>
        <v>0</v>
      </c>
      <c r="X101" s="23">
        <f t="shared" ca="1" si="116"/>
        <v>0</v>
      </c>
      <c r="Y101" s="23">
        <f t="shared" ca="1" si="116"/>
        <v>0</v>
      </c>
      <c r="Z101" s="23">
        <f t="shared" ca="1" si="116"/>
        <v>0</v>
      </c>
      <c r="AA101" s="23">
        <f t="shared" ca="1" si="116"/>
        <v>0</v>
      </c>
      <c r="AB101" s="23">
        <f t="shared" ca="1" si="116"/>
        <v>0</v>
      </c>
      <c r="AC101" s="23">
        <f t="shared" ca="1" si="116"/>
        <v>0</v>
      </c>
      <c r="AD101" s="23">
        <f t="shared" ca="1" si="116"/>
        <v>0</v>
      </c>
      <c r="AE101" s="23">
        <f t="shared" ca="1" si="116"/>
        <v>0</v>
      </c>
      <c r="AF101" s="23">
        <f t="shared" ca="1" si="116"/>
        <v>0</v>
      </c>
      <c r="AG101" s="23">
        <f t="shared" ca="1" si="116"/>
        <v>0</v>
      </c>
      <c r="AH101" s="23">
        <f t="shared" ca="1" si="116"/>
        <v>0</v>
      </c>
      <c r="AI101" s="23">
        <f t="shared" ca="1" si="116"/>
        <v>0</v>
      </c>
      <c r="AJ101" s="23">
        <f t="shared" ca="1" si="116"/>
        <v>0</v>
      </c>
      <c r="AK101" s="23">
        <f t="shared" ca="1" si="116"/>
        <v>0</v>
      </c>
      <c r="AL101" s="23">
        <f t="shared" ca="1" si="116"/>
        <v>0</v>
      </c>
      <c r="AM101" s="23">
        <f t="shared" ca="1" si="116"/>
        <v>0</v>
      </c>
      <c r="AN101" s="23">
        <f t="shared" ca="1" si="116"/>
        <v>0</v>
      </c>
      <c r="AO101" s="23">
        <f t="shared" ca="1" si="116"/>
        <v>0</v>
      </c>
      <c r="AP101" s="23">
        <f t="shared" ca="1" si="116"/>
        <v>0</v>
      </c>
      <c r="AQ101" s="23">
        <f t="shared" ca="1" si="116"/>
        <v>0</v>
      </c>
      <c r="AR101" s="23">
        <f t="shared" ca="1" si="116"/>
        <v>0</v>
      </c>
      <c r="AS101" s="23">
        <f t="shared" ca="1" si="116"/>
        <v>0</v>
      </c>
      <c r="AT101" s="23">
        <f t="shared" ca="1" si="116"/>
        <v>0</v>
      </c>
      <c r="AU101" s="23">
        <f t="shared" ca="1" si="116"/>
        <v>0</v>
      </c>
      <c r="AV101" s="23">
        <f t="shared" ca="1" si="116"/>
        <v>0</v>
      </c>
      <c r="AW101" s="23">
        <f t="shared" ca="1" si="116"/>
        <v>0</v>
      </c>
      <c r="AX101" s="23">
        <f t="shared" ca="1" si="116"/>
        <v>0</v>
      </c>
      <c r="AY101" s="23">
        <f t="shared" ca="1" si="116"/>
        <v>0</v>
      </c>
      <c r="AZ101" s="23">
        <f t="shared" ca="1" si="116"/>
        <v>0</v>
      </c>
      <c r="BA101" s="23">
        <f t="shared" ca="1" si="116"/>
        <v>0</v>
      </c>
      <c r="BB101" s="23">
        <f t="shared" ca="1" si="116"/>
        <v>0</v>
      </c>
      <c r="BC101" s="23">
        <f t="shared" ca="1" si="116"/>
        <v>0</v>
      </c>
      <c r="BD101" s="23">
        <f t="shared" ca="1" si="116"/>
        <v>0</v>
      </c>
      <c r="BE101" s="23">
        <f t="shared" ca="1" si="116"/>
        <v>0</v>
      </c>
      <c r="BF101" s="23">
        <f t="shared" ca="1" si="116"/>
        <v>0</v>
      </c>
      <c r="BG101" s="23">
        <f t="shared" ca="1" si="116"/>
        <v>0</v>
      </c>
      <c r="BH101" s="23">
        <f t="shared" ca="1" si="116"/>
        <v>-2.9103830456733704E-11</v>
      </c>
      <c r="BI101" s="23">
        <f t="shared" ca="1" si="116"/>
        <v>-2.9103830456733704E-11</v>
      </c>
      <c r="BJ101" s="23">
        <f t="shared" ca="1" si="116"/>
        <v>-2.9103830456733704E-11</v>
      </c>
      <c r="BK101" s="23">
        <f t="shared" ca="1" si="116"/>
        <v>-2.9103830456733704E-11</v>
      </c>
      <c r="BL101" s="23">
        <f t="shared" ca="1" si="116"/>
        <v>-2.9103830456733704E-11</v>
      </c>
      <c r="BM101" s="23">
        <f t="shared" ca="1" si="116"/>
        <v>-2.9103830456733704E-11</v>
      </c>
      <c r="BN101" s="23">
        <f t="shared" ca="1" si="116"/>
        <v>-2.9103830456733704E-11</v>
      </c>
      <c r="BO101" s="23">
        <f t="shared" ca="1" si="116"/>
        <v>3.492459654808045E-11</v>
      </c>
      <c r="BP101" s="23">
        <f t="shared" ca="1" si="116"/>
        <v>3.492459654808045E-11</v>
      </c>
      <c r="BQ101" s="23">
        <f t="shared" ca="1" si="116"/>
        <v>3.492459654808045E-11</v>
      </c>
      <c r="BR101" s="23">
        <f t="shared" ca="1" si="116"/>
        <v>3.492459654808045E-11</v>
      </c>
      <c r="BS101" s="23">
        <f t="shared" ca="1" si="116"/>
        <v>3.492459654808045E-11</v>
      </c>
      <c r="BT101" s="23">
        <f t="shared" ref="BT101:CR102" ca="1" si="117">+BT$100*$C101</f>
        <v>0</v>
      </c>
      <c r="BU101" s="23">
        <f t="shared" ca="1" si="117"/>
        <v>0</v>
      </c>
      <c r="BV101" s="23">
        <f t="shared" ca="1" si="117"/>
        <v>0</v>
      </c>
      <c r="BW101" s="23">
        <f t="shared" ca="1" si="117"/>
        <v>0</v>
      </c>
      <c r="BX101" s="23">
        <f t="shared" ca="1" si="117"/>
        <v>0</v>
      </c>
      <c r="BY101" s="23">
        <f t="shared" ca="1" si="117"/>
        <v>0</v>
      </c>
      <c r="BZ101" s="23">
        <f t="shared" ca="1" si="117"/>
        <v>0</v>
      </c>
      <c r="CA101" s="23">
        <f t="shared" ca="1" si="117"/>
        <v>4.3655745685100555E-11</v>
      </c>
      <c r="CB101" s="23">
        <f t="shared" ca="1" si="117"/>
        <v>4.3655745685100555E-11</v>
      </c>
      <c r="CC101" s="23">
        <f t="shared" ca="1" si="117"/>
        <v>4.3655745685100555E-11</v>
      </c>
      <c r="CD101" s="23">
        <f t="shared" ca="1" si="117"/>
        <v>4.3655745685100555E-11</v>
      </c>
      <c r="CE101" s="23">
        <f t="shared" ca="1" si="117"/>
        <v>4.3655745685100555E-11</v>
      </c>
      <c r="CF101" s="23">
        <f t="shared" ca="1" si="117"/>
        <v>0</v>
      </c>
      <c r="CG101" s="23">
        <f t="shared" ca="1" si="117"/>
        <v>0</v>
      </c>
      <c r="CH101" s="23">
        <f t="shared" ca="1" si="117"/>
        <v>0</v>
      </c>
      <c r="CI101" s="23">
        <f t="shared" ca="1" si="117"/>
        <v>0</v>
      </c>
      <c r="CJ101" s="23">
        <f t="shared" ca="1" si="117"/>
        <v>0</v>
      </c>
      <c r="CK101" s="23">
        <f t="shared" ca="1" si="117"/>
        <v>0</v>
      </c>
      <c r="CL101" s="23">
        <f t="shared" ca="1" si="117"/>
        <v>0</v>
      </c>
      <c r="CM101" s="23">
        <f t="shared" ca="1" si="117"/>
        <v>0</v>
      </c>
      <c r="CN101" s="23">
        <f t="shared" ca="1" si="117"/>
        <v>0</v>
      </c>
      <c r="CO101" s="23">
        <f t="shared" ca="1" si="117"/>
        <v>0</v>
      </c>
      <c r="CP101" s="23">
        <f t="shared" ca="1" si="117"/>
        <v>0</v>
      </c>
      <c r="CQ101" s="23">
        <f t="shared" ca="1" si="117"/>
        <v>0</v>
      </c>
      <c r="CR101" s="23">
        <f t="shared" ca="1" si="117"/>
        <v>64634726.833838202</v>
      </c>
    </row>
    <row r="102" spans="2:96" x14ac:dyDescent="0.25">
      <c r="B102" s="41" t="s">
        <v>87</v>
      </c>
      <c r="C102" s="33">
        <f>1-C101</f>
        <v>0.19999999999999996</v>
      </c>
      <c r="G102" s="23">
        <f t="shared" ca="1" si="116"/>
        <v>0</v>
      </c>
      <c r="H102" s="23">
        <f t="shared" ca="1" si="116"/>
        <v>0</v>
      </c>
      <c r="I102" s="23">
        <f t="shared" ca="1" si="116"/>
        <v>0</v>
      </c>
      <c r="J102" s="23">
        <f t="shared" ca="1" si="116"/>
        <v>0</v>
      </c>
      <c r="K102" s="23">
        <f t="shared" ca="1" si="116"/>
        <v>0</v>
      </c>
      <c r="L102" s="23">
        <f t="shared" ca="1" si="116"/>
        <v>0</v>
      </c>
      <c r="M102" s="23">
        <f t="shared" ca="1" si="116"/>
        <v>0</v>
      </c>
      <c r="N102" s="23">
        <f t="shared" ca="1" si="116"/>
        <v>0</v>
      </c>
      <c r="O102" s="23">
        <f t="shared" ca="1" si="116"/>
        <v>0</v>
      </c>
      <c r="P102" s="23">
        <f t="shared" ca="1" si="116"/>
        <v>0</v>
      </c>
      <c r="Q102" s="23">
        <f t="shared" ca="1" si="116"/>
        <v>0</v>
      </c>
      <c r="R102" s="23">
        <f t="shared" ca="1" si="116"/>
        <v>0</v>
      </c>
      <c r="S102" s="23">
        <f t="shared" ca="1" si="116"/>
        <v>0</v>
      </c>
      <c r="T102" s="23">
        <f t="shared" ca="1" si="116"/>
        <v>0</v>
      </c>
      <c r="U102" s="23">
        <f t="shared" ca="1" si="116"/>
        <v>0</v>
      </c>
      <c r="V102" s="23">
        <f t="shared" ca="1" si="116"/>
        <v>0</v>
      </c>
      <c r="W102" s="23">
        <f t="shared" ca="1" si="116"/>
        <v>0</v>
      </c>
      <c r="X102" s="23">
        <f t="shared" ca="1" si="116"/>
        <v>0</v>
      </c>
      <c r="Y102" s="23">
        <f t="shared" ca="1" si="116"/>
        <v>0</v>
      </c>
      <c r="Z102" s="23">
        <f t="shared" ca="1" si="116"/>
        <v>0</v>
      </c>
      <c r="AA102" s="23">
        <f t="shared" ca="1" si="116"/>
        <v>0</v>
      </c>
      <c r="AB102" s="23">
        <f t="shared" ca="1" si="116"/>
        <v>0</v>
      </c>
      <c r="AC102" s="23">
        <f t="shared" ca="1" si="116"/>
        <v>0</v>
      </c>
      <c r="AD102" s="23">
        <f t="shared" ca="1" si="116"/>
        <v>0</v>
      </c>
      <c r="AE102" s="23">
        <f t="shared" ca="1" si="116"/>
        <v>0</v>
      </c>
      <c r="AF102" s="23">
        <f t="shared" ca="1" si="116"/>
        <v>0</v>
      </c>
      <c r="AG102" s="23">
        <f t="shared" ca="1" si="116"/>
        <v>0</v>
      </c>
      <c r="AH102" s="23">
        <f t="shared" ca="1" si="116"/>
        <v>0</v>
      </c>
      <c r="AI102" s="23">
        <f t="shared" ca="1" si="116"/>
        <v>0</v>
      </c>
      <c r="AJ102" s="23">
        <f t="shared" ca="1" si="116"/>
        <v>0</v>
      </c>
      <c r="AK102" s="23">
        <f t="shared" ca="1" si="116"/>
        <v>0</v>
      </c>
      <c r="AL102" s="23">
        <f t="shared" ca="1" si="116"/>
        <v>0</v>
      </c>
      <c r="AM102" s="23">
        <f t="shared" ca="1" si="116"/>
        <v>0</v>
      </c>
      <c r="AN102" s="23">
        <f t="shared" ca="1" si="116"/>
        <v>0</v>
      </c>
      <c r="AO102" s="23">
        <f t="shared" ca="1" si="116"/>
        <v>0</v>
      </c>
      <c r="AP102" s="23">
        <f t="shared" ca="1" si="116"/>
        <v>0</v>
      </c>
      <c r="AQ102" s="23">
        <f t="shared" ca="1" si="116"/>
        <v>0</v>
      </c>
      <c r="AR102" s="23">
        <f t="shared" ca="1" si="116"/>
        <v>0</v>
      </c>
      <c r="AS102" s="23">
        <f t="shared" ca="1" si="116"/>
        <v>0</v>
      </c>
      <c r="AT102" s="23">
        <f t="shared" ca="1" si="116"/>
        <v>0</v>
      </c>
      <c r="AU102" s="23">
        <f t="shared" ca="1" si="116"/>
        <v>0</v>
      </c>
      <c r="AV102" s="23">
        <f t="shared" ca="1" si="116"/>
        <v>0</v>
      </c>
      <c r="AW102" s="23">
        <f t="shared" ca="1" si="116"/>
        <v>0</v>
      </c>
      <c r="AX102" s="23">
        <f t="shared" ca="1" si="116"/>
        <v>0</v>
      </c>
      <c r="AY102" s="23">
        <f t="shared" ca="1" si="116"/>
        <v>0</v>
      </c>
      <c r="AZ102" s="23">
        <f t="shared" ca="1" si="116"/>
        <v>0</v>
      </c>
      <c r="BA102" s="23">
        <f t="shared" ca="1" si="116"/>
        <v>0</v>
      </c>
      <c r="BB102" s="23">
        <f t="shared" ca="1" si="116"/>
        <v>0</v>
      </c>
      <c r="BC102" s="23">
        <f t="shared" ca="1" si="116"/>
        <v>0</v>
      </c>
      <c r="BD102" s="23">
        <f t="shared" ca="1" si="116"/>
        <v>0</v>
      </c>
      <c r="BE102" s="23">
        <f t="shared" ca="1" si="116"/>
        <v>0</v>
      </c>
      <c r="BF102" s="23">
        <f t="shared" ca="1" si="116"/>
        <v>0</v>
      </c>
      <c r="BG102" s="23">
        <f t="shared" ca="1" si="116"/>
        <v>0</v>
      </c>
      <c r="BH102" s="23">
        <f t="shared" ca="1" si="116"/>
        <v>-7.2759576141834243E-12</v>
      </c>
      <c r="BI102" s="23">
        <f t="shared" ca="1" si="116"/>
        <v>-7.2759576141834243E-12</v>
      </c>
      <c r="BJ102" s="23">
        <f t="shared" ca="1" si="116"/>
        <v>-7.2759576141834243E-12</v>
      </c>
      <c r="BK102" s="23">
        <f t="shared" ca="1" si="116"/>
        <v>-7.2759576141834243E-12</v>
      </c>
      <c r="BL102" s="23">
        <f t="shared" ca="1" si="116"/>
        <v>-7.2759576141834243E-12</v>
      </c>
      <c r="BM102" s="23">
        <f t="shared" ca="1" si="116"/>
        <v>-7.2759576141834243E-12</v>
      </c>
      <c r="BN102" s="23">
        <f t="shared" ca="1" si="116"/>
        <v>-7.2759576141834243E-12</v>
      </c>
      <c r="BO102" s="23">
        <f t="shared" ca="1" si="116"/>
        <v>8.7311491370201091E-12</v>
      </c>
      <c r="BP102" s="23">
        <f t="shared" ca="1" si="116"/>
        <v>8.7311491370201091E-12</v>
      </c>
      <c r="BQ102" s="23">
        <f t="shared" ca="1" si="116"/>
        <v>8.7311491370201091E-12</v>
      </c>
      <c r="BR102" s="23">
        <f t="shared" ca="1" si="116"/>
        <v>8.7311491370201091E-12</v>
      </c>
      <c r="BS102" s="23">
        <f t="shared" ca="1" si="116"/>
        <v>8.7311491370201091E-12</v>
      </c>
      <c r="BT102" s="23">
        <f t="shared" ca="1" si="117"/>
        <v>0</v>
      </c>
      <c r="BU102" s="23">
        <f t="shared" ca="1" si="117"/>
        <v>0</v>
      </c>
      <c r="BV102" s="23">
        <f t="shared" ca="1" si="117"/>
        <v>0</v>
      </c>
      <c r="BW102" s="23">
        <f t="shared" ca="1" si="117"/>
        <v>0</v>
      </c>
      <c r="BX102" s="23">
        <f t="shared" ca="1" si="117"/>
        <v>0</v>
      </c>
      <c r="BY102" s="23">
        <f t="shared" ca="1" si="117"/>
        <v>0</v>
      </c>
      <c r="BZ102" s="23">
        <f t="shared" ca="1" si="117"/>
        <v>0</v>
      </c>
      <c r="CA102" s="23">
        <f t="shared" ca="1" si="117"/>
        <v>1.0913936421275136E-11</v>
      </c>
      <c r="CB102" s="23">
        <f t="shared" ca="1" si="117"/>
        <v>1.0913936421275136E-11</v>
      </c>
      <c r="CC102" s="23">
        <f t="shared" ca="1" si="117"/>
        <v>1.0913936421275136E-11</v>
      </c>
      <c r="CD102" s="23">
        <f t="shared" ca="1" si="117"/>
        <v>1.0913936421275136E-11</v>
      </c>
      <c r="CE102" s="23">
        <f t="shared" ca="1" si="117"/>
        <v>1.0913936421275136E-11</v>
      </c>
      <c r="CF102" s="23">
        <f t="shared" ca="1" si="117"/>
        <v>0</v>
      </c>
      <c r="CG102" s="23">
        <f t="shared" ca="1" si="117"/>
        <v>0</v>
      </c>
      <c r="CH102" s="23">
        <f t="shared" ca="1" si="117"/>
        <v>0</v>
      </c>
      <c r="CI102" s="23">
        <f t="shared" ca="1" si="117"/>
        <v>0</v>
      </c>
      <c r="CJ102" s="23">
        <f t="shared" ca="1" si="117"/>
        <v>0</v>
      </c>
      <c r="CK102" s="23">
        <f t="shared" ca="1" si="117"/>
        <v>0</v>
      </c>
      <c r="CL102" s="23">
        <f t="shared" ca="1" si="117"/>
        <v>0</v>
      </c>
      <c r="CM102" s="23">
        <f t="shared" ca="1" si="117"/>
        <v>0</v>
      </c>
      <c r="CN102" s="23">
        <f t="shared" ca="1" si="117"/>
        <v>0</v>
      </c>
      <c r="CO102" s="23">
        <f t="shared" ca="1" si="117"/>
        <v>0</v>
      </c>
      <c r="CP102" s="23">
        <f t="shared" ca="1" si="117"/>
        <v>0</v>
      </c>
      <c r="CQ102" s="23">
        <f t="shared" ca="1" si="117"/>
        <v>0</v>
      </c>
      <c r="CR102" s="23">
        <f t="shared" ca="1" si="117"/>
        <v>16158681.708459547</v>
      </c>
    </row>
    <row r="103" spans="2:96" x14ac:dyDescent="0.25"/>
    <row r="104" spans="2:96" x14ac:dyDescent="0.25">
      <c r="B104" s="47" t="s">
        <v>97</v>
      </c>
    </row>
    <row r="105" spans="2:96" x14ac:dyDescent="0.25">
      <c r="B105" s="30" t="s">
        <v>70</v>
      </c>
      <c r="C105" s="23">
        <f ca="1">SUM(G105:CR105)</f>
        <v>-40942799.151693657</v>
      </c>
      <c r="G105" s="23">
        <f ca="1">G83</f>
        <v>-21921250</v>
      </c>
      <c r="H105" s="23">
        <f t="shared" ref="H105:BS105" ca="1" si="118">H83</f>
        <v>-2731250</v>
      </c>
      <c r="I105" s="23">
        <f t="shared" ca="1" si="118"/>
        <v>-2731250</v>
      </c>
      <c r="J105" s="23">
        <f t="shared" ca="1" si="118"/>
        <v>-2731250</v>
      </c>
      <c r="K105" s="23">
        <f t="shared" ca="1" si="118"/>
        <v>-2731250</v>
      </c>
      <c r="L105" s="23">
        <f t="shared" ca="1" si="118"/>
        <v>-2731250</v>
      </c>
      <c r="M105" s="23">
        <f t="shared" ca="1" si="118"/>
        <v>-2731250</v>
      </c>
      <c r="N105" s="23">
        <f t="shared" ca="1" si="118"/>
        <v>-2634049.1516936594</v>
      </c>
      <c r="O105" s="23">
        <f t="shared" ca="1" si="118"/>
        <v>0</v>
      </c>
      <c r="P105" s="23">
        <f t="shared" ca="1" si="118"/>
        <v>0</v>
      </c>
      <c r="Q105" s="23">
        <f t="shared" ca="1" si="118"/>
        <v>0</v>
      </c>
      <c r="R105" s="23">
        <f t="shared" ca="1" si="118"/>
        <v>0</v>
      </c>
      <c r="S105" s="23">
        <f t="shared" ca="1" si="118"/>
        <v>0</v>
      </c>
      <c r="T105" s="23">
        <f t="shared" ca="1" si="118"/>
        <v>0</v>
      </c>
      <c r="U105" s="23">
        <f t="shared" ca="1" si="118"/>
        <v>0</v>
      </c>
      <c r="V105" s="23">
        <f t="shared" ca="1" si="118"/>
        <v>0</v>
      </c>
      <c r="W105" s="23">
        <f t="shared" ca="1" si="118"/>
        <v>0</v>
      </c>
      <c r="X105" s="23">
        <f t="shared" ca="1" si="118"/>
        <v>0</v>
      </c>
      <c r="Y105" s="23">
        <f t="shared" ca="1" si="118"/>
        <v>0</v>
      </c>
      <c r="Z105" s="23">
        <f t="shared" ca="1" si="118"/>
        <v>0</v>
      </c>
      <c r="AA105" s="23">
        <f t="shared" ca="1" si="118"/>
        <v>0</v>
      </c>
      <c r="AB105" s="23">
        <f t="shared" ca="1" si="118"/>
        <v>0</v>
      </c>
      <c r="AC105" s="23">
        <f t="shared" ca="1" si="118"/>
        <v>0</v>
      </c>
      <c r="AD105" s="23">
        <f t="shared" ca="1" si="118"/>
        <v>0</v>
      </c>
      <c r="AE105" s="23">
        <f t="shared" ca="1" si="118"/>
        <v>0</v>
      </c>
      <c r="AF105" s="23">
        <f t="shared" ca="1" si="118"/>
        <v>0</v>
      </c>
      <c r="AG105" s="23">
        <f t="shared" ca="1" si="118"/>
        <v>0</v>
      </c>
      <c r="AH105" s="23">
        <f t="shared" ca="1" si="118"/>
        <v>0</v>
      </c>
      <c r="AI105" s="23">
        <f t="shared" ca="1" si="118"/>
        <v>0</v>
      </c>
      <c r="AJ105" s="23">
        <f t="shared" ca="1" si="118"/>
        <v>0</v>
      </c>
      <c r="AK105" s="23">
        <f t="shared" ca="1" si="118"/>
        <v>0</v>
      </c>
      <c r="AL105" s="23">
        <f t="shared" ca="1" si="118"/>
        <v>0</v>
      </c>
      <c r="AM105" s="23">
        <f t="shared" ca="1" si="118"/>
        <v>0</v>
      </c>
      <c r="AN105" s="23">
        <f t="shared" ca="1" si="118"/>
        <v>0</v>
      </c>
      <c r="AO105" s="23">
        <f t="shared" ca="1" si="118"/>
        <v>0</v>
      </c>
      <c r="AP105" s="23">
        <f t="shared" ca="1" si="118"/>
        <v>0</v>
      </c>
      <c r="AQ105" s="23">
        <f t="shared" ca="1" si="118"/>
        <v>0</v>
      </c>
      <c r="AR105" s="23">
        <f t="shared" ca="1" si="118"/>
        <v>0</v>
      </c>
      <c r="AS105" s="23">
        <f t="shared" ca="1" si="118"/>
        <v>0</v>
      </c>
      <c r="AT105" s="23">
        <f t="shared" ca="1" si="118"/>
        <v>0</v>
      </c>
      <c r="AU105" s="23">
        <f t="shared" ca="1" si="118"/>
        <v>0</v>
      </c>
      <c r="AV105" s="23">
        <f t="shared" ca="1" si="118"/>
        <v>0</v>
      </c>
      <c r="AW105" s="23">
        <f t="shared" ca="1" si="118"/>
        <v>0</v>
      </c>
      <c r="AX105" s="23">
        <f t="shared" ca="1" si="118"/>
        <v>0</v>
      </c>
      <c r="AY105" s="23">
        <f t="shared" ca="1" si="118"/>
        <v>0</v>
      </c>
      <c r="AZ105" s="23">
        <f t="shared" ca="1" si="118"/>
        <v>0</v>
      </c>
      <c r="BA105" s="23">
        <f t="shared" ca="1" si="118"/>
        <v>0</v>
      </c>
      <c r="BB105" s="23">
        <f t="shared" ca="1" si="118"/>
        <v>0</v>
      </c>
      <c r="BC105" s="23">
        <f t="shared" ca="1" si="118"/>
        <v>0</v>
      </c>
      <c r="BD105" s="23">
        <f t="shared" ca="1" si="118"/>
        <v>0</v>
      </c>
      <c r="BE105" s="23">
        <f t="shared" ca="1" si="118"/>
        <v>0</v>
      </c>
      <c r="BF105" s="23">
        <f t="shared" ca="1" si="118"/>
        <v>0</v>
      </c>
      <c r="BG105" s="23">
        <f t="shared" ca="1" si="118"/>
        <v>0</v>
      </c>
      <c r="BH105" s="23">
        <f t="shared" ca="1" si="118"/>
        <v>0</v>
      </c>
      <c r="BI105" s="23">
        <f t="shared" ca="1" si="118"/>
        <v>0</v>
      </c>
      <c r="BJ105" s="23">
        <f t="shared" ca="1" si="118"/>
        <v>0</v>
      </c>
      <c r="BK105" s="23">
        <f t="shared" ca="1" si="118"/>
        <v>0</v>
      </c>
      <c r="BL105" s="23">
        <f t="shared" ca="1" si="118"/>
        <v>0</v>
      </c>
      <c r="BM105" s="23">
        <f t="shared" ca="1" si="118"/>
        <v>0</v>
      </c>
      <c r="BN105" s="23">
        <f t="shared" ca="1" si="118"/>
        <v>0</v>
      </c>
      <c r="BO105" s="23">
        <f t="shared" ca="1" si="118"/>
        <v>0</v>
      </c>
      <c r="BP105" s="23">
        <f t="shared" ca="1" si="118"/>
        <v>0</v>
      </c>
      <c r="BQ105" s="23">
        <f t="shared" ca="1" si="118"/>
        <v>0</v>
      </c>
      <c r="BR105" s="23">
        <f t="shared" ca="1" si="118"/>
        <v>0</v>
      </c>
      <c r="BS105" s="23">
        <f t="shared" ca="1" si="118"/>
        <v>0</v>
      </c>
      <c r="BT105" s="23">
        <f t="shared" ref="BT105:CR105" ca="1" si="119">BT83</f>
        <v>0</v>
      </c>
      <c r="BU105" s="23">
        <f t="shared" ca="1" si="119"/>
        <v>0</v>
      </c>
      <c r="BV105" s="23">
        <f t="shared" ca="1" si="119"/>
        <v>0</v>
      </c>
      <c r="BW105" s="23">
        <f t="shared" ca="1" si="119"/>
        <v>0</v>
      </c>
      <c r="BX105" s="23">
        <f t="shared" ca="1" si="119"/>
        <v>0</v>
      </c>
      <c r="BY105" s="23">
        <f t="shared" ca="1" si="119"/>
        <v>0</v>
      </c>
      <c r="BZ105" s="23">
        <f t="shared" ca="1" si="119"/>
        <v>0</v>
      </c>
      <c r="CA105" s="23">
        <f t="shared" ca="1" si="119"/>
        <v>0</v>
      </c>
      <c r="CB105" s="23">
        <f t="shared" ca="1" si="119"/>
        <v>0</v>
      </c>
      <c r="CC105" s="23">
        <f t="shared" ca="1" si="119"/>
        <v>0</v>
      </c>
      <c r="CD105" s="23">
        <f t="shared" ca="1" si="119"/>
        <v>0</v>
      </c>
      <c r="CE105" s="23">
        <f t="shared" ca="1" si="119"/>
        <v>0</v>
      </c>
      <c r="CF105" s="23">
        <f t="shared" ca="1" si="119"/>
        <v>0</v>
      </c>
      <c r="CG105" s="23">
        <f t="shared" ca="1" si="119"/>
        <v>0</v>
      </c>
      <c r="CH105" s="23">
        <f t="shared" ca="1" si="119"/>
        <v>0</v>
      </c>
      <c r="CI105" s="23">
        <f t="shared" ca="1" si="119"/>
        <v>0</v>
      </c>
      <c r="CJ105" s="23">
        <f t="shared" ca="1" si="119"/>
        <v>0</v>
      </c>
      <c r="CK105" s="23">
        <f t="shared" ca="1" si="119"/>
        <v>0</v>
      </c>
      <c r="CL105" s="23">
        <f t="shared" ca="1" si="119"/>
        <v>0</v>
      </c>
      <c r="CM105" s="23">
        <f t="shared" ca="1" si="119"/>
        <v>0</v>
      </c>
      <c r="CN105" s="23">
        <f t="shared" ca="1" si="119"/>
        <v>0</v>
      </c>
      <c r="CO105" s="23">
        <f t="shared" ca="1" si="119"/>
        <v>0</v>
      </c>
      <c r="CP105" s="23">
        <f t="shared" ca="1" si="119"/>
        <v>0</v>
      </c>
      <c r="CQ105" s="23">
        <f t="shared" ca="1" si="119"/>
        <v>0</v>
      </c>
      <c r="CR105" s="23">
        <f t="shared" ca="1" si="119"/>
        <v>0</v>
      </c>
    </row>
    <row r="106" spans="2:96" x14ac:dyDescent="0.25">
      <c r="B106" s="30" t="s">
        <v>71</v>
      </c>
      <c r="C106" s="11">
        <f ca="1">SUM(G106:CR106)</f>
        <v>147545118.03986046</v>
      </c>
      <c r="G106" s="26">
        <f ca="1">G101</f>
        <v>0</v>
      </c>
      <c r="H106" s="11">
        <f ca="1">H91+H101</f>
        <v>0</v>
      </c>
      <c r="I106" s="11">
        <f t="shared" ref="I106:BT106" ca="1" si="120">I91+I101</f>
        <v>0</v>
      </c>
      <c r="J106" s="11">
        <f t="shared" ca="1" si="120"/>
        <v>0</v>
      </c>
      <c r="K106" s="11">
        <f t="shared" ca="1" si="120"/>
        <v>0</v>
      </c>
      <c r="L106" s="11">
        <f t="shared" ca="1" si="120"/>
        <v>0</v>
      </c>
      <c r="M106" s="11">
        <f t="shared" ca="1" si="120"/>
        <v>0</v>
      </c>
      <c r="N106" s="11">
        <f t="shared" ca="1" si="120"/>
        <v>0</v>
      </c>
      <c r="O106" s="11">
        <f t="shared" ca="1" si="120"/>
        <v>0</v>
      </c>
      <c r="P106" s="11">
        <f t="shared" ca="1" si="120"/>
        <v>0</v>
      </c>
      <c r="Q106" s="11">
        <f t="shared" ca="1" si="120"/>
        <v>0</v>
      </c>
      <c r="R106" s="11">
        <f t="shared" ca="1" si="120"/>
        <v>0</v>
      </c>
      <c r="S106" s="11">
        <f t="shared" ca="1" si="120"/>
        <v>0</v>
      </c>
      <c r="T106" s="11">
        <f t="shared" ca="1" si="120"/>
        <v>0</v>
      </c>
      <c r="U106" s="11">
        <f t="shared" ca="1" si="120"/>
        <v>0</v>
      </c>
      <c r="V106" s="11">
        <f t="shared" ca="1" si="120"/>
        <v>0</v>
      </c>
      <c r="W106" s="11">
        <f t="shared" ca="1" si="120"/>
        <v>0</v>
      </c>
      <c r="X106" s="11">
        <f t="shared" ca="1" si="120"/>
        <v>0</v>
      </c>
      <c r="Y106" s="11">
        <f t="shared" ca="1" si="120"/>
        <v>0</v>
      </c>
      <c r="Z106" s="11">
        <f t="shared" ca="1" si="120"/>
        <v>0</v>
      </c>
      <c r="AA106" s="11">
        <f t="shared" ca="1" si="120"/>
        <v>0</v>
      </c>
      <c r="AB106" s="11">
        <f t="shared" ca="1" si="120"/>
        <v>0</v>
      </c>
      <c r="AC106" s="11">
        <f t="shared" ca="1" si="120"/>
        <v>0</v>
      </c>
      <c r="AD106" s="11">
        <f t="shared" ca="1" si="120"/>
        <v>0</v>
      </c>
      <c r="AE106" s="11">
        <f t="shared" ca="1" si="120"/>
        <v>0</v>
      </c>
      <c r="AF106" s="11">
        <f t="shared" ca="1" si="120"/>
        <v>0</v>
      </c>
      <c r="AG106" s="11">
        <f t="shared" ca="1" si="120"/>
        <v>0</v>
      </c>
      <c r="AH106" s="11">
        <f t="shared" ca="1" si="120"/>
        <v>21529.150117132722</v>
      </c>
      <c r="AI106" s="11">
        <f t="shared" ca="1" si="120"/>
        <v>21529.150117132722</v>
      </c>
      <c r="AJ106" s="11">
        <f t="shared" ca="1" si="120"/>
        <v>115341.65011713271</v>
      </c>
      <c r="AK106" s="11">
        <f t="shared" ca="1" si="120"/>
        <v>115341.65011713271</v>
      </c>
      <c r="AL106" s="11">
        <f t="shared" ca="1" si="120"/>
        <v>115341.65011713271</v>
      </c>
      <c r="AM106" s="11">
        <f t="shared" ca="1" si="120"/>
        <v>498904.15011713275</v>
      </c>
      <c r="AN106" s="11">
        <f t="shared" ca="1" si="120"/>
        <v>498904.15011713275</v>
      </c>
      <c r="AO106" s="11">
        <f t="shared" ca="1" si="120"/>
        <v>498904.15011713275</v>
      </c>
      <c r="AP106" s="11">
        <f t="shared" ca="1" si="120"/>
        <v>498904.15011713275</v>
      </c>
      <c r="AQ106" s="11">
        <f t="shared" ca="1" si="120"/>
        <v>510411.02511713275</v>
      </c>
      <c r="AR106" s="11">
        <f t="shared" ca="1" si="120"/>
        <v>510411.02511713275</v>
      </c>
      <c r="AS106" s="11">
        <f t="shared" ca="1" si="120"/>
        <v>510411.02511713275</v>
      </c>
      <c r="AT106" s="11">
        <f t="shared" ca="1" si="120"/>
        <v>510411.02511713275</v>
      </c>
      <c r="AU106" s="11">
        <f t="shared" ca="1" si="120"/>
        <v>510411.02511713275</v>
      </c>
      <c r="AV106" s="11">
        <f t="shared" ca="1" si="120"/>
        <v>521917.90011713275</v>
      </c>
      <c r="AW106" s="11">
        <f t="shared" ca="1" si="120"/>
        <v>521917.90011713275</v>
      </c>
      <c r="AX106" s="11">
        <f t="shared" ca="1" si="120"/>
        <v>521917.90011713275</v>
      </c>
      <c r="AY106" s="11">
        <f t="shared" ca="1" si="120"/>
        <v>521917.90011713275</v>
      </c>
      <c r="AZ106" s="11">
        <f t="shared" ca="1" si="120"/>
        <v>521917.90011713275</v>
      </c>
      <c r="BA106" s="11">
        <f t="shared" ca="1" si="120"/>
        <v>521917.90011713275</v>
      </c>
      <c r="BB106" s="11">
        <f t="shared" ca="1" si="120"/>
        <v>521917.90011713275</v>
      </c>
      <c r="BC106" s="11">
        <f t="shared" ca="1" si="120"/>
        <v>533769.98136713274</v>
      </c>
      <c r="BD106" s="11">
        <f t="shared" ca="1" si="120"/>
        <v>533769.98136713274</v>
      </c>
      <c r="BE106" s="11">
        <f t="shared" ca="1" si="120"/>
        <v>533769.98136713274</v>
      </c>
      <c r="BF106" s="11">
        <f t="shared" ca="1" si="120"/>
        <v>533769.98136713274</v>
      </c>
      <c r="BG106" s="11">
        <f t="shared" ca="1" si="120"/>
        <v>533769.98136713274</v>
      </c>
      <c r="BH106" s="11">
        <f t="shared" ca="1" si="120"/>
        <v>545622.06261713279</v>
      </c>
      <c r="BI106" s="11">
        <f t="shared" ca="1" si="120"/>
        <v>545622.06261713279</v>
      </c>
      <c r="BJ106" s="11">
        <f t="shared" ca="1" si="120"/>
        <v>545622.06261713279</v>
      </c>
      <c r="BK106" s="11">
        <f t="shared" ca="1" si="120"/>
        <v>545622.06261713279</v>
      </c>
      <c r="BL106" s="11">
        <f t="shared" ca="1" si="120"/>
        <v>545622.06261713279</v>
      </c>
      <c r="BM106" s="11">
        <f t="shared" ca="1" si="120"/>
        <v>545622.06261713279</v>
      </c>
      <c r="BN106" s="11">
        <f t="shared" ca="1" si="120"/>
        <v>545622.06261713279</v>
      </c>
      <c r="BO106" s="11">
        <f t="shared" ca="1" si="120"/>
        <v>557829.70630463259</v>
      </c>
      <c r="BP106" s="11">
        <f t="shared" ca="1" si="120"/>
        <v>557829.70630463259</v>
      </c>
      <c r="BQ106" s="11">
        <f t="shared" ca="1" si="120"/>
        <v>557829.70630463259</v>
      </c>
      <c r="BR106" s="11">
        <f t="shared" ca="1" si="120"/>
        <v>557829.70630463259</v>
      </c>
      <c r="BS106" s="11">
        <f t="shared" ca="1" si="120"/>
        <v>557829.70630463259</v>
      </c>
      <c r="BT106" s="11">
        <f t="shared" ca="1" si="120"/>
        <v>570037.34999213251</v>
      </c>
      <c r="BU106" s="11">
        <f t="shared" ref="BU106:CR106" ca="1" si="121">BU91+BU101</f>
        <v>570037.34999213251</v>
      </c>
      <c r="BV106" s="11">
        <f t="shared" ca="1" si="121"/>
        <v>570037.34999213251</v>
      </c>
      <c r="BW106" s="11">
        <f t="shared" ca="1" si="121"/>
        <v>570037.34999213251</v>
      </c>
      <c r="BX106" s="11">
        <f t="shared" ca="1" si="121"/>
        <v>570037.34999213251</v>
      </c>
      <c r="BY106" s="11">
        <f t="shared" ca="1" si="121"/>
        <v>570037.34999213251</v>
      </c>
      <c r="BZ106" s="11">
        <f t="shared" ca="1" si="121"/>
        <v>570037.34999213251</v>
      </c>
      <c r="CA106" s="11">
        <f t="shared" ca="1" si="121"/>
        <v>582611.22299025755</v>
      </c>
      <c r="CB106" s="11">
        <f t="shared" ca="1" si="121"/>
        <v>582611.22299025755</v>
      </c>
      <c r="CC106" s="11">
        <f t="shared" ca="1" si="121"/>
        <v>582611.22299025755</v>
      </c>
      <c r="CD106" s="11">
        <f t="shared" ca="1" si="121"/>
        <v>582611.22299025755</v>
      </c>
      <c r="CE106" s="11">
        <f t="shared" ca="1" si="121"/>
        <v>582611.22299025755</v>
      </c>
      <c r="CF106" s="11">
        <f t="shared" ca="1" si="121"/>
        <v>595185.0959883827</v>
      </c>
      <c r="CG106" s="11">
        <f t="shared" ca="1" si="121"/>
        <v>595185.0959883827</v>
      </c>
      <c r="CH106" s="11">
        <f t="shared" ca="1" si="121"/>
        <v>595185.0959883827</v>
      </c>
      <c r="CI106" s="11">
        <f t="shared" ca="1" si="121"/>
        <v>595185.0959883827</v>
      </c>
      <c r="CJ106" s="11">
        <f t="shared" ca="1" si="121"/>
        <v>595185.0959883827</v>
      </c>
      <c r="CK106" s="11">
        <f t="shared" ca="1" si="121"/>
        <v>595185.0959883827</v>
      </c>
      <c r="CL106" s="11">
        <f t="shared" ca="1" si="121"/>
        <v>595185.0959883827</v>
      </c>
      <c r="CM106" s="11">
        <f t="shared" ca="1" si="121"/>
        <v>608136.18517645134</v>
      </c>
      <c r="CN106" s="11">
        <f t="shared" ca="1" si="121"/>
        <v>608136.18517645134</v>
      </c>
      <c r="CO106" s="11">
        <f t="shared" ca="1" si="121"/>
        <v>608136.18517645134</v>
      </c>
      <c r="CP106" s="11">
        <f t="shared" ca="1" si="121"/>
        <v>608136.18517645134</v>
      </c>
      <c r="CQ106" s="11">
        <f t="shared" ca="1" si="121"/>
        <v>608136.18517645134</v>
      </c>
      <c r="CR106" s="11">
        <f t="shared" ca="1" si="121"/>
        <v>115567290.72302479</v>
      </c>
    </row>
    <row r="107" spans="2:96" x14ac:dyDescent="0.25">
      <c r="B107" s="41" t="s">
        <v>98</v>
      </c>
      <c r="C107" s="23">
        <f ca="1">SUM(C105:C106)</f>
        <v>106602318.8881668</v>
      </c>
      <c r="G107" s="23">
        <f ca="1">SUM(G105:G106)</f>
        <v>-21921250</v>
      </c>
      <c r="H107" s="23">
        <f t="shared" ref="H107:BS107" ca="1" si="122">SUM(H105:H106)</f>
        <v>-2731250</v>
      </c>
      <c r="I107" s="23">
        <f t="shared" ca="1" si="122"/>
        <v>-2731250</v>
      </c>
      <c r="J107" s="23">
        <f t="shared" ca="1" si="122"/>
        <v>-2731250</v>
      </c>
      <c r="K107" s="23">
        <f t="shared" ca="1" si="122"/>
        <v>-2731250</v>
      </c>
      <c r="L107" s="23">
        <f t="shared" ca="1" si="122"/>
        <v>-2731250</v>
      </c>
      <c r="M107" s="23">
        <f t="shared" ca="1" si="122"/>
        <v>-2731250</v>
      </c>
      <c r="N107" s="23">
        <f t="shared" ca="1" si="122"/>
        <v>-2634049.1516936594</v>
      </c>
      <c r="O107" s="23">
        <f t="shared" ca="1" si="122"/>
        <v>0</v>
      </c>
      <c r="P107" s="23">
        <f t="shared" ca="1" si="122"/>
        <v>0</v>
      </c>
      <c r="Q107" s="23">
        <f t="shared" ca="1" si="122"/>
        <v>0</v>
      </c>
      <c r="R107" s="23">
        <f t="shared" ca="1" si="122"/>
        <v>0</v>
      </c>
      <c r="S107" s="23">
        <f t="shared" ca="1" si="122"/>
        <v>0</v>
      </c>
      <c r="T107" s="23">
        <f t="shared" ca="1" si="122"/>
        <v>0</v>
      </c>
      <c r="U107" s="23">
        <f t="shared" ca="1" si="122"/>
        <v>0</v>
      </c>
      <c r="V107" s="23">
        <f t="shared" ca="1" si="122"/>
        <v>0</v>
      </c>
      <c r="W107" s="23">
        <f t="shared" ca="1" si="122"/>
        <v>0</v>
      </c>
      <c r="X107" s="23">
        <f t="shared" ca="1" si="122"/>
        <v>0</v>
      </c>
      <c r="Y107" s="23">
        <f t="shared" ca="1" si="122"/>
        <v>0</v>
      </c>
      <c r="Z107" s="23">
        <f t="shared" ca="1" si="122"/>
        <v>0</v>
      </c>
      <c r="AA107" s="23">
        <f t="shared" ca="1" si="122"/>
        <v>0</v>
      </c>
      <c r="AB107" s="23">
        <f t="shared" ca="1" si="122"/>
        <v>0</v>
      </c>
      <c r="AC107" s="23">
        <f t="shared" ca="1" si="122"/>
        <v>0</v>
      </c>
      <c r="AD107" s="23">
        <f t="shared" ca="1" si="122"/>
        <v>0</v>
      </c>
      <c r="AE107" s="23">
        <f t="shared" ca="1" si="122"/>
        <v>0</v>
      </c>
      <c r="AF107" s="23">
        <f t="shared" ca="1" si="122"/>
        <v>0</v>
      </c>
      <c r="AG107" s="23">
        <f t="shared" ca="1" si="122"/>
        <v>0</v>
      </c>
      <c r="AH107" s="23">
        <f t="shared" ca="1" si="122"/>
        <v>21529.150117132722</v>
      </c>
      <c r="AI107" s="23">
        <f t="shared" ca="1" si="122"/>
        <v>21529.150117132722</v>
      </c>
      <c r="AJ107" s="23">
        <f t="shared" ca="1" si="122"/>
        <v>115341.65011713271</v>
      </c>
      <c r="AK107" s="23">
        <f t="shared" ca="1" si="122"/>
        <v>115341.65011713271</v>
      </c>
      <c r="AL107" s="23">
        <f t="shared" ca="1" si="122"/>
        <v>115341.65011713271</v>
      </c>
      <c r="AM107" s="23">
        <f t="shared" ca="1" si="122"/>
        <v>498904.15011713275</v>
      </c>
      <c r="AN107" s="23">
        <f t="shared" ca="1" si="122"/>
        <v>498904.15011713275</v>
      </c>
      <c r="AO107" s="23">
        <f t="shared" ca="1" si="122"/>
        <v>498904.15011713275</v>
      </c>
      <c r="AP107" s="23">
        <f t="shared" ca="1" si="122"/>
        <v>498904.15011713275</v>
      </c>
      <c r="AQ107" s="23">
        <f t="shared" ca="1" si="122"/>
        <v>510411.02511713275</v>
      </c>
      <c r="AR107" s="23">
        <f t="shared" ca="1" si="122"/>
        <v>510411.02511713275</v>
      </c>
      <c r="AS107" s="23">
        <f t="shared" ca="1" si="122"/>
        <v>510411.02511713275</v>
      </c>
      <c r="AT107" s="23">
        <f t="shared" ca="1" si="122"/>
        <v>510411.02511713275</v>
      </c>
      <c r="AU107" s="23">
        <f t="shared" ca="1" si="122"/>
        <v>510411.02511713275</v>
      </c>
      <c r="AV107" s="23">
        <f t="shared" ca="1" si="122"/>
        <v>521917.90011713275</v>
      </c>
      <c r="AW107" s="23">
        <f t="shared" ca="1" si="122"/>
        <v>521917.90011713275</v>
      </c>
      <c r="AX107" s="23">
        <f t="shared" ca="1" si="122"/>
        <v>521917.90011713275</v>
      </c>
      <c r="AY107" s="23">
        <f t="shared" ca="1" si="122"/>
        <v>521917.90011713275</v>
      </c>
      <c r="AZ107" s="23">
        <f t="shared" ca="1" si="122"/>
        <v>521917.90011713275</v>
      </c>
      <c r="BA107" s="23">
        <f t="shared" ca="1" si="122"/>
        <v>521917.90011713275</v>
      </c>
      <c r="BB107" s="23">
        <f t="shared" ca="1" si="122"/>
        <v>521917.90011713275</v>
      </c>
      <c r="BC107" s="23">
        <f t="shared" ca="1" si="122"/>
        <v>533769.98136713274</v>
      </c>
      <c r="BD107" s="23">
        <f t="shared" ca="1" si="122"/>
        <v>533769.98136713274</v>
      </c>
      <c r="BE107" s="23">
        <f t="shared" ca="1" si="122"/>
        <v>533769.98136713274</v>
      </c>
      <c r="BF107" s="23">
        <f t="shared" ca="1" si="122"/>
        <v>533769.98136713274</v>
      </c>
      <c r="BG107" s="23">
        <f t="shared" ca="1" si="122"/>
        <v>533769.98136713274</v>
      </c>
      <c r="BH107" s="23">
        <f t="shared" ca="1" si="122"/>
        <v>545622.06261713279</v>
      </c>
      <c r="BI107" s="23">
        <f t="shared" ca="1" si="122"/>
        <v>545622.06261713279</v>
      </c>
      <c r="BJ107" s="23">
        <f t="shared" ca="1" si="122"/>
        <v>545622.06261713279</v>
      </c>
      <c r="BK107" s="23">
        <f t="shared" ca="1" si="122"/>
        <v>545622.06261713279</v>
      </c>
      <c r="BL107" s="23">
        <f t="shared" ca="1" si="122"/>
        <v>545622.06261713279</v>
      </c>
      <c r="BM107" s="23">
        <f t="shared" ca="1" si="122"/>
        <v>545622.06261713279</v>
      </c>
      <c r="BN107" s="23">
        <f t="shared" ca="1" si="122"/>
        <v>545622.06261713279</v>
      </c>
      <c r="BO107" s="23">
        <f t="shared" ca="1" si="122"/>
        <v>557829.70630463259</v>
      </c>
      <c r="BP107" s="23">
        <f t="shared" ca="1" si="122"/>
        <v>557829.70630463259</v>
      </c>
      <c r="BQ107" s="23">
        <f t="shared" ca="1" si="122"/>
        <v>557829.70630463259</v>
      </c>
      <c r="BR107" s="23">
        <f t="shared" ca="1" si="122"/>
        <v>557829.70630463259</v>
      </c>
      <c r="BS107" s="23">
        <f t="shared" ca="1" si="122"/>
        <v>557829.70630463259</v>
      </c>
      <c r="BT107" s="23">
        <f t="shared" ref="BT107:CR107" ca="1" si="123">SUM(BT105:BT106)</f>
        <v>570037.34999213251</v>
      </c>
      <c r="BU107" s="23">
        <f t="shared" ca="1" si="123"/>
        <v>570037.34999213251</v>
      </c>
      <c r="BV107" s="23">
        <f t="shared" ca="1" si="123"/>
        <v>570037.34999213251</v>
      </c>
      <c r="BW107" s="23">
        <f t="shared" ca="1" si="123"/>
        <v>570037.34999213251</v>
      </c>
      <c r="BX107" s="23">
        <f t="shared" ca="1" si="123"/>
        <v>570037.34999213251</v>
      </c>
      <c r="BY107" s="23">
        <f t="shared" ca="1" si="123"/>
        <v>570037.34999213251</v>
      </c>
      <c r="BZ107" s="23">
        <f t="shared" ca="1" si="123"/>
        <v>570037.34999213251</v>
      </c>
      <c r="CA107" s="23">
        <f t="shared" ca="1" si="123"/>
        <v>582611.22299025755</v>
      </c>
      <c r="CB107" s="23">
        <f t="shared" ca="1" si="123"/>
        <v>582611.22299025755</v>
      </c>
      <c r="CC107" s="23">
        <f t="shared" ca="1" si="123"/>
        <v>582611.22299025755</v>
      </c>
      <c r="CD107" s="23">
        <f t="shared" ca="1" si="123"/>
        <v>582611.22299025755</v>
      </c>
      <c r="CE107" s="23">
        <f t="shared" ca="1" si="123"/>
        <v>582611.22299025755</v>
      </c>
      <c r="CF107" s="23">
        <f t="shared" ca="1" si="123"/>
        <v>595185.0959883827</v>
      </c>
      <c r="CG107" s="23">
        <f t="shared" ca="1" si="123"/>
        <v>595185.0959883827</v>
      </c>
      <c r="CH107" s="23">
        <f t="shared" ca="1" si="123"/>
        <v>595185.0959883827</v>
      </c>
      <c r="CI107" s="23">
        <f t="shared" ca="1" si="123"/>
        <v>595185.0959883827</v>
      </c>
      <c r="CJ107" s="23">
        <f t="shared" ca="1" si="123"/>
        <v>595185.0959883827</v>
      </c>
      <c r="CK107" s="23">
        <f t="shared" ca="1" si="123"/>
        <v>595185.0959883827</v>
      </c>
      <c r="CL107" s="23">
        <f t="shared" ca="1" si="123"/>
        <v>595185.0959883827</v>
      </c>
      <c r="CM107" s="23">
        <f t="shared" ca="1" si="123"/>
        <v>608136.18517645134</v>
      </c>
      <c r="CN107" s="23">
        <f t="shared" ca="1" si="123"/>
        <v>608136.18517645134</v>
      </c>
      <c r="CO107" s="23">
        <f t="shared" ca="1" si="123"/>
        <v>608136.18517645134</v>
      </c>
      <c r="CP107" s="23">
        <f t="shared" ca="1" si="123"/>
        <v>608136.18517645134</v>
      </c>
      <c r="CQ107" s="23">
        <f t="shared" ca="1" si="123"/>
        <v>608136.18517645134</v>
      </c>
      <c r="CR107" s="23">
        <f t="shared" ca="1" si="123"/>
        <v>115567290.72302479</v>
      </c>
    </row>
    <row r="108" spans="2:96" x14ac:dyDescent="0.25">
      <c r="B108" s="30" t="s">
        <v>99</v>
      </c>
      <c r="C108" s="33">
        <f ca="1">XIRR(G107:CR107,$G$6:$CR$6)</f>
        <v>0.21448046565055848</v>
      </c>
    </row>
    <row r="109" spans="2:96" x14ac:dyDescent="0.25">
      <c r="B109" s="30" t="s">
        <v>100</v>
      </c>
      <c r="C109" s="46">
        <f ca="1">+C106/-C105</f>
        <v>3.6036890759032785</v>
      </c>
    </row>
    <row r="110" spans="2:96" x14ac:dyDescent="0.25"/>
    <row r="111" spans="2:96" x14ac:dyDescent="0.25">
      <c r="B111" s="47" t="s">
        <v>94</v>
      </c>
    </row>
    <row r="112" spans="2:96" x14ac:dyDescent="0.25">
      <c r="B112" s="30" t="s">
        <v>70</v>
      </c>
      <c r="C112" s="23">
        <f ca="1">SUM(G112:CR112)</f>
        <v>-2154884.1658786149</v>
      </c>
      <c r="G112" s="23">
        <f ca="1">G84</f>
        <v>-1153750.0000000009</v>
      </c>
      <c r="H112" s="23">
        <f t="shared" ref="H112:BS112" ca="1" si="124">H84</f>
        <v>-143750.00000000012</v>
      </c>
      <c r="I112" s="23">
        <f t="shared" ca="1" si="124"/>
        <v>-143750.00000000012</v>
      </c>
      <c r="J112" s="23">
        <f t="shared" ca="1" si="124"/>
        <v>-143750.00000000012</v>
      </c>
      <c r="K112" s="23">
        <f t="shared" ca="1" si="124"/>
        <v>-143750.00000000012</v>
      </c>
      <c r="L112" s="23">
        <f t="shared" ca="1" si="124"/>
        <v>-143750.00000000012</v>
      </c>
      <c r="M112" s="23">
        <f t="shared" ca="1" si="124"/>
        <v>-143750.00000000012</v>
      </c>
      <c r="N112" s="23">
        <f t="shared" ca="1" si="124"/>
        <v>-138634.1658786138</v>
      </c>
      <c r="O112" s="23">
        <f t="shared" ca="1" si="124"/>
        <v>0</v>
      </c>
      <c r="P112" s="23">
        <f t="shared" ca="1" si="124"/>
        <v>0</v>
      </c>
      <c r="Q112" s="23">
        <f t="shared" ca="1" si="124"/>
        <v>0</v>
      </c>
      <c r="R112" s="23">
        <f t="shared" ca="1" si="124"/>
        <v>0</v>
      </c>
      <c r="S112" s="23">
        <f t="shared" ca="1" si="124"/>
        <v>0</v>
      </c>
      <c r="T112" s="23">
        <f t="shared" ca="1" si="124"/>
        <v>0</v>
      </c>
      <c r="U112" s="23">
        <f t="shared" ca="1" si="124"/>
        <v>0</v>
      </c>
      <c r="V112" s="23">
        <f t="shared" ca="1" si="124"/>
        <v>0</v>
      </c>
      <c r="W112" s="23">
        <f t="shared" ca="1" si="124"/>
        <v>0</v>
      </c>
      <c r="X112" s="23">
        <f t="shared" ca="1" si="124"/>
        <v>0</v>
      </c>
      <c r="Y112" s="23">
        <f t="shared" ca="1" si="124"/>
        <v>0</v>
      </c>
      <c r="Z112" s="23">
        <f t="shared" ca="1" si="124"/>
        <v>0</v>
      </c>
      <c r="AA112" s="23">
        <f t="shared" ca="1" si="124"/>
        <v>0</v>
      </c>
      <c r="AB112" s="23">
        <f t="shared" ca="1" si="124"/>
        <v>0</v>
      </c>
      <c r="AC112" s="23">
        <f t="shared" ca="1" si="124"/>
        <v>0</v>
      </c>
      <c r="AD112" s="23">
        <f t="shared" ca="1" si="124"/>
        <v>0</v>
      </c>
      <c r="AE112" s="23">
        <f t="shared" ca="1" si="124"/>
        <v>0</v>
      </c>
      <c r="AF112" s="23">
        <f t="shared" ca="1" si="124"/>
        <v>0</v>
      </c>
      <c r="AG112" s="23">
        <f t="shared" ca="1" si="124"/>
        <v>0</v>
      </c>
      <c r="AH112" s="23">
        <f t="shared" ca="1" si="124"/>
        <v>0</v>
      </c>
      <c r="AI112" s="23">
        <f t="shared" ca="1" si="124"/>
        <v>0</v>
      </c>
      <c r="AJ112" s="23">
        <f t="shared" ca="1" si="124"/>
        <v>0</v>
      </c>
      <c r="AK112" s="23">
        <f t="shared" ca="1" si="124"/>
        <v>0</v>
      </c>
      <c r="AL112" s="23">
        <f t="shared" ca="1" si="124"/>
        <v>0</v>
      </c>
      <c r="AM112" s="23">
        <f t="shared" ca="1" si="124"/>
        <v>0</v>
      </c>
      <c r="AN112" s="23">
        <f t="shared" ca="1" si="124"/>
        <v>0</v>
      </c>
      <c r="AO112" s="23">
        <f t="shared" ca="1" si="124"/>
        <v>0</v>
      </c>
      <c r="AP112" s="23">
        <f t="shared" ca="1" si="124"/>
        <v>0</v>
      </c>
      <c r="AQ112" s="23">
        <f t="shared" ca="1" si="124"/>
        <v>0</v>
      </c>
      <c r="AR112" s="23">
        <f t="shared" ca="1" si="124"/>
        <v>0</v>
      </c>
      <c r="AS112" s="23">
        <f t="shared" ca="1" si="124"/>
        <v>0</v>
      </c>
      <c r="AT112" s="23">
        <f t="shared" ca="1" si="124"/>
        <v>0</v>
      </c>
      <c r="AU112" s="23">
        <f t="shared" ca="1" si="124"/>
        <v>0</v>
      </c>
      <c r="AV112" s="23">
        <f t="shared" ca="1" si="124"/>
        <v>0</v>
      </c>
      <c r="AW112" s="23">
        <f t="shared" ca="1" si="124"/>
        <v>0</v>
      </c>
      <c r="AX112" s="23">
        <f t="shared" ca="1" si="124"/>
        <v>0</v>
      </c>
      <c r="AY112" s="23">
        <f t="shared" ca="1" si="124"/>
        <v>0</v>
      </c>
      <c r="AZ112" s="23">
        <f t="shared" ca="1" si="124"/>
        <v>0</v>
      </c>
      <c r="BA112" s="23">
        <f t="shared" ca="1" si="124"/>
        <v>0</v>
      </c>
      <c r="BB112" s="23">
        <f t="shared" ca="1" si="124"/>
        <v>0</v>
      </c>
      <c r="BC112" s="23">
        <f t="shared" ca="1" si="124"/>
        <v>0</v>
      </c>
      <c r="BD112" s="23">
        <f t="shared" ca="1" si="124"/>
        <v>0</v>
      </c>
      <c r="BE112" s="23">
        <f t="shared" ca="1" si="124"/>
        <v>0</v>
      </c>
      <c r="BF112" s="23">
        <f t="shared" ca="1" si="124"/>
        <v>0</v>
      </c>
      <c r="BG112" s="23">
        <f t="shared" ca="1" si="124"/>
        <v>0</v>
      </c>
      <c r="BH112" s="23">
        <f t="shared" ca="1" si="124"/>
        <v>0</v>
      </c>
      <c r="BI112" s="23">
        <f t="shared" ca="1" si="124"/>
        <v>0</v>
      </c>
      <c r="BJ112" s="23">
        <f t="shared" ca="1" si="124"/>
        <v>0</v>
      </c>
      <c r="BK112" s="23">
        <f t="shared" ca="1" si="124"/>
        <v>0</v>
      </c>
      <c r="BL112" s="23">
        <f t="shared" ca="1" si="124"/>
        <v>0</v>
      </c>
      <c r="BM112" s="23">
        <f t="shared" ca="1" si="124"/>
        <v>0</v>
      </c>
      <c r="BN112" s="23">
        <f t="shared" ca="1" si="124"/>
        <v>0</v>
      </c>
      <c r="BO112" s="23">
        <f t="shared" ca="1" si="124"/>
        <v>0</v>
      </c>
      <c r="BP112" s="23">
        <f t="shared" ca="1" si="124"/>
        <v>0</v>
      </c>
      <c r="BQ112" s="23">
        <f t="shared" ca="1" si="124"/>
        <v>0</v>
      </c>
      <c r="BR112" s="23">
        <f t="shared" ca="1" si="124"/>
        <v>0</v>
      </c>
      <c r="BS112" s="23">
        <f t="shared" ca="1" si="124"/>
        <v>0</v>
      </c>
      <c r="BT112" s="23">
        <f t="shared" ref="BT112:CR112" ca="1" si="125">BT84</f>
        <v>0</v>
      </c>
      <c r="BU112" s="23">
        <f t="shared" ca="1" si="125"/>
        <v>0</v>
      </c>
      <c r="BV112" s="23">
        <f t="shared" ca="1" si="125"/>
        <v>0</v>
      </c>
      <c r="BW112" s="23">
        <f t="shared" ca="1" si="125"/>
        <v>0</v>
      </c>
      <c r="BX112" s="23">
        <f t="shared" ca="1" si="125"/>
        <v>0</v>
      </c>
      <c r="BY112" s="23">
        <f t="shared" ca="1" si="125"/>
        <v>0</v>
      </c>
      <c r="BZ112" s="23">
        <f t="shared" ca="1" si="125"/>
        <v>0</v>
      </c>
      <c r="CA112" s="23">
        <f t="shared" ca="1" si="125"/>
        <v>0</v>
      </c>
      <c r="CB112" s="23">
        <f t="shared" ca="1" si="125"/>
        <v>0</v>
      </c>
      <c r="CC112" s="23">
        <f t="shared" ca="1" si="125"/>
        <v>0</v>
      </c>
      <c r="CD112" s="23">
        <f t="shared" ca="1" si="125"/>
        <v>0</v>
      </c>
      <c r="CE112" s="23">
        <f t="shared" ca="1" si="125"/>
        <v>0</v>
      </c>
      <c r="CF112" s="23">
        <f t="shared" ca="1" si="125"/>
        <v>0</v>
      </c>
      <c r="CG112" s="23">
        <f t="shared" ca="1" si="125"/>
        <v>0</v>
      </c>
      <c r="CH112" s="23">
        <f t="shared" ca="1" si="125"/>
        <v>0</v>
      </c>
      <c r="CI112" s="23">
        <f t="shared" ca="1" si="125"/>
        <v>0</v>
      </c>
      <c r="CJ112" s="23">
        <f t="shared" ca="1" si="125"/>
        <v>0</v>
      </c>
      <c r="CK112" s="23">
        <f t="shared" ca="1" si="125"/>
        <v>0</v>
      </c>
      <c r="CL112" s="23">
        <f t="shared" ca="1" si="125"/>
        <v>0</v>
      </c>
      <c r="CM112" s="23">
        <f t="shared" ca="1" si="125"/>
        <v>0</v>
      </c>
      <c r="CN112" s="23">
        <f t="shared" ca="1" si="125"/>
        <v>0</v>
      </c>
      <c r="CO112" s="23">
        <f t="shared" ca="1" si="125"/>
        <v>0</v>
      </c>
      <c r="CP112" s="23">
        <f t="shared" ca="1" si="125"/>
        <v>0</v>
      </c>
      <c r="CQ112" s="23">
        <f t="shared" ca="1" si="125"/>
        <v>0</v>
      </c>
      <c r="CR112" s="23">
        <f t="shared" ca="1" si="125"/>
        <v>0</v>
      </c>
    </row>
    <row r="113" spans="1:97" x14ac:dyDescent="0.25">
      <c r="B113" s="30" t="s">
        <v>71</v>
      </c>
      <c r="C113" s="11">
        <f ca="1">SUM(G113:CR113)</f>
        <v>20522386.508776516</v>
      </c>
      <c r="G113" s="11">
        <f ca="1">+G96+G102</f>
        <v>0</v>
      </c>
      <c r="H113" s="11">
        <f t="shared" ref="H113:BS113" ca="1" si="126">+H96+H102</f>
        <v>0</v>
      </c>
      <c r="I113" s="11">
        <f t="shared" ca="1" si="126"/>
        <v>0</v>
      </c>
      <c r="J113" s="11">
        <f t="shared" ca="1" si="126"/>
        <v>0</v>
      </c>
      <c r="K113" s="11">
        <f t="shared" ca="1" si="126"/>
        <v>0</v>
      </c>
      <c r="L113" s="11">
        <f t="shared" ca="1" si="126"/>
        <v>0</v>
      </c>
      <c r="M113" s="11">
        <f t="shared" ca="1" si="126"/>
        <v>0</v>
      </c>
      <c r="N113" s="11">
        <f t="shared" ca="1" si="126"/>
        <v>0</v>
      </c>
      <c r="O113" s="11">
        <f t="shared" ca="1" si="126"/>
        <v>0</v>
      </c>
      <c r="P113" s="11">
        <f t="shared" ca="1" si="126"/>
        <v>0</v>
      </c>
      <c r="Q113" s="11">
        <f t="shared" ca="1" si="126"/>
        <v>0</v>
      </c>
      <c r="R113" s="11">
        <f t="shared" ca="1" si="126"/>
        <v>0</v>
      </c>
      <c r="S113" s="11">
        <f t="shared" ca="1" si="126"/>
        <v>0</v>
      </c>
      <c r="T113" s="11">
        <f t="shared" ca="1" si="126"/>
        <v>0</v>
      </c>
      <c r="U113" s="11">
        <f t="shared" ca="1" si="126"/>
        <v>0</v>
      </c>
      <c r="V113" s="11">
        <f t="shared" ca="1" si="126"/>
        <v>0</v>
      </c>
      <c r="W113" s="11">
        <f t="shared" ca="1" si="126"/>
        <v>0</v>
      </c>
      <c r="X113" s="11">
        <f t="shared" ca="1" si="126"/>
        <v>0</v>
      </c>
      <c r="Y113" s="11">
        <f t="shared" ca="1" si="126"/>
        <v>0</v>
      </c>
      <c r="Z113" s="11">
        <f t="shared" ca="1" si="126"/>
        <v>0</v>
      </c>
      <c r="AA113" s="11">
        <f t="shared" ca="1" si="126"/>
        <v>0</v>
      </c>
      <c r="AB113" s="11">
        <f t="shared" ca="1" si="126"/>
        <v>0</v>
      </c>
      <c r="AC113" s="11">
        <f t="shared" ca="1" si="126"/>
        <v>0</v>
      </c>
      <c r="AD113" s="11">
        <f t="shared" ca="1" si="126"/>
        <v>0</v>
      </c>
      <c r="AE113" s="11">
        <f t="shared" ca="1" si="126"/>
        <v>0</v>
      </c>
      <c r="AF113" s="11">
        <f t="shared" ca="1" si="126"/>
        <v>0</v>
      </c>
      <c r="AG113" s="11">
        <f t="shared" ca="1" si="126"/>
        <v>0</v>
      </c>
      <c r="AH113" s="11">
        <f t="shared" ca="1" si="126"/>
        <v>1133.1131640596179</v>
      </c>
      <c r="AI113" s="11">
        <f t="shared" ca="1" si="126"/>
        <v>1133.1131640596179</v>
      </c>
      <c r="AJ113" s="11">
        <f t="shared" ca="1" si="126"/>
        <v>6070.6131640596222</v>
      </c>
      <c r="AK113" s="11">
        <f t="shared" ca="1" si="126"/>
        <v>6070.6131640596222</v>
      </c>
      <c r="AL113" s="11">
        <f t="shared" ca="1" si="126"/>
        <v>6070.6131640596222</v>
      </c>
      <c r="AM113" s="11">
        <f t="shared" ca="1" si="126"/>
        <v>26258.113164059643</v>
      </c>
      <c r="AN113" s="11">
        <f t="shared" ca="1" si="126"/>
        <v>26258.113164059643</v>
      </c>
      <c r="AO113" s="11">
        <f t="shared" ca="1" si="126"/>
        <v>26258.113164059643</v>
      </c>
      <c r="AP113" s="11">
        <f t="shared" ca="1" si="126"/>
        <v>26258.113164059643</v>
      </c>
      <c r="AQ113" s="11">
        <f t="shared" ca="1" si="126"/>
        <v>26863.738164059643</v>
      </c>
      <c r="AR113" s="11">
        <f t="shared" ca="1" si="126"/>
        <v>26863.738164059643</v>
      </c>
      <c r="AS113" s="11">
        <f t="shared" ca="1" si="126"/>
        <v>26863.738164059643</v>
      </c>
      <c r="AT113" s="11">
        <f t="shared" ca="1" si="126"/>
        <v>26863.738164059643</v>
      </c>
      <c r="AU113" s="11">
        <f t="shared" ca="1" si="126"/>
        <v>26863.738164059643</v>
      </c>
      <c r="AV113" s="11">
        <f t="shared" ca="1" si="126"/>
        <v>27469.363164059643</v>
      </c>
      <c r="AW113" s="11">
        <f t="shared" ca="1" si="126"/>
        <v>27469.363164059643</v>
      </c>
      <c r="AX113" s="11">
        <f t="shared" ca="1" si="126"/>
        <v>27469.363164059643</v>
      </c>
      <c r="AY113" s="11">
        <f t="shared" ca="1" si="126"/>
        <v>27469.363164059643</v>
      </c>
      <c r="AZ113" s="11">
        <f t="shared" ca="1" si="126"/>
        <v>27469.363164059643</v>
      </c>
      <c r="BA113" s="11">
        <f t="shared" ca="1" si="126"/>
        <v>27469.363164059643</v>
      </c>
      <c r="BB113" s="11">
        <f t="shared" ca="1" si="126"/>
        <v>27469.363164059643</v>
      </c>
      <c r="BC113" s="11">
        <f t="shared" ca="1" si="126"/>
        <v>28093.156914059644</v>
      </c>
      <c r="BD113" s="11">
        <f t="shared" ca="1" si="126"/>
        <v>28093.156914059644</v>
      </c>
      <c r="BE113" s="11">
        <f t="shared" ca="1" si="126"/>
        <v>28093.156914059644</v>
      </c>
      <c r="BF113" s="11">
        <f t="shared" ca="1" si="126"/>
        <v>28093.156914059644</v>
      </c>
      <c r="BG113" s="11">
        <f t="shared" ca="1" si="126"/>
        <v>28093.156914059644</v>
      </c>
      <c r="BH113" s="11">
        <f t="shared" ca="1" si="126"/>
        <v>28716.950664059637</v>
      </c>
      <c r="BI113" s="11">
        <f t="shared" ca="1" si="126"/>
        <v>28716.950664059637</v>
      </c>
      <c r="BJ113" s="11">
        <f t="shared" ca="1" si="126"/>
        <v>28716.950664059637</v>
      </c>
      <c r="BK113" s="11">
        <f t="shared" ca="1" si="126"/>
        <v>28716.950664059637</v>
      </c>
      <c r="BL113" s="11">
        <f t="shared" ca="1" si="126"/>
        <v>28716.950664059637</v>
      </c>
      <c r="BM113" s="11">
        <f t="shared" ca="1" si="126"/>
        <v>28716.950664059637</v>
      </c>
      <c r="BN113" s="11">
        <f t="shared" ca="1" si="126"/>
        <v>28716.950664059637</v>
      </c>
      <c r="BO113" s="11">
        <f t="shared" ca="1" si="126"/>
        <v>29359.458226559647</v>
      </c>
      <c r="BP113" s="11">
        <f t="shared" ca="1" si="126"/>
        <v>29359.458226559647</v>
      </c>
      <c r="BQ113" s="11">
        <f t="shared" ca="1" si="126"/>
        <v>29359.458226559647</v>
      </c>
      <c r="BR113" s="11">
        <f t="shared" ca="1" si="126"/>
        <v>29359.458226559647</v>
      </c>
      <c r="BS113" s="11">
        <f t="shared" ca="1" si="126"/>
        <v>29359.458226559647</v>
      </c>
      <c r="BT113" s="11">
        <f t="shared" ref="BT113:CR113" ca="1" si="127">+BT96+BT102</f>
        <v>30001.965789059635</v>
      </c>
      <c r="BU113" s="11">
        <f t="shared" ca="1" si="127"/>
        <v>30001.965789059635</v>
      </c>
      <c r="BV113" s="11">
        <f t="shared" ca="1" si="127"/>
        <v>30001.965789059635</v>
      </c>
      <c r="BW113" s="11">
        <f t="shared" ca="1" si="127"/>
        <v>30001.965789059635</v>
      </c>
      <c r="BX113" s="11">
        <f t="shared" ca="1" si="127"/>
        <v>30001.965789059635</v>
      </c>
      <c r="BY113" s="11">
        <f t="shared" ca="1" si="127"/>
        <v>30001.965789059635</v>
      </c>
      <c r="BZ113" s="11">
        <f t="shared" ca="1" si="127"/>
        <v>30001.965789059635</v>
      </c>
      <c r="CA113" s="11">
        <f t="shared" ca="1" si="127"/>
        <v>30663.74857843465</v>
      </c>
      <c r="CB113" s="11">
        <f t="shared" ca="1" si="127"/>
        <v>30663.74857843465</v>
      </c>
      <c r="CC113" s="11">
        <f t="shared" ca="1" si="127"/>
        <v>30663.74857843465</v>
      </c>
      <c r="CD113" s="11">
        <f t="shared" ca="1" si="127"/>
        <v>30663.74857843465</v>
      </c>
      <c r="CE113" s="11">
        <f t="shared" ca="1" si="127"/>
        <v>30663.74857843465</v>
      </c>
      <c r="CF113" s="11">
        <f t="shared" ca="1" si="127"/>
        <v>31325.531367809643</v>
      </c>
      <c r="CG113" s="11">
        <f t="shared" ca="1" si="127"/>
        <v>31325.531367809643</v>
      </c>
      <c r="CH113" s="11">
        <f t="shared" ca="1" si="127"/>
        <v>31325.531367809643</v>
      </c>
      <c r="CI113" s="11">
        <f t="shared" ca="1" si="127"/>
        <v>31325.531367809643</v>
      </c>
      <c r="CJ113" s="11">
        <f t="shared" ca="1" si="127"/>
        <v>31325.531367809643</v>
      </c>
      <c r="CK113" s="11">
        <f t="shared" ca="1" si="127"/>
        <v>31325.531367809643</v>
      </c>
      <c r="CL113" s="11">
        <f t="shared" ca="1" si="127"/>
        <v>31325.531367809643</v>
      </c>
      <c r="CM113" s="11">
        <f t="shared" ca="1" si="127"/>
        <v>32007.16764086589</v>
      </c>
      <c r="CN113" s="11">
        <f t="shared" ca="1" si="127"/>
        <v>32007.16764086589</v>
      </c>
      <c r="CO113" s="11">
        <f t="shared" ca="1" si="127"/>
        <v>32007.16764086589</v>
      </c>
      <c r="CP113" s="11">
        <f t="shared" ca="1" si="127"/>
        <v>32007.16764086589</v>
      </c>
      <c r="CQ113" s="11">
        <f t="shared" ca="1" si="127"/>
        <v>32007.16764086589</v>
      </c>
      <c r="CR113" s="11">
        <f t="shared" ca="1" si="127"/>
        <v>18839342.965785161</v>
      </c>
    </row>
    <row r="114" spans="1:97" x14ac:dyDescent="0.25">
      <c r="B114" s="41" t="s">
        <v>101</v>
      </c>
      <c r="C114" s="23">
        <f ca="1">SUM(C112:C113)</f>
        <v>18367502.342897899</v>
      </c>
      <c r="G114" s="23">
        <f ca="1">SUM(G112:G113)</f>
        <v>-1153750.0000000009</v>
      </c>
      <c r="H114" s="23">
        <f t="shared" ref="H114" ca="1" si="128">SUM(H112:H113)</f>
        <v>-143750.00000000012</v>
      </c>
      <c r="I114" s="23">
        <f t="shared" ref="I114" ca="1" si="129">SUM(I112:I113)</f>
        <v>-143750.00000000012</v>
      </c>
      <c r="J114" s="23">
        <f t="shared" ref="J114" ca="1" si="130">SUM(J112:J113)</f>
        <v>-143750.00000000012</v>
      </c>
      <c r="K114" s="23">
        <f t="shared" ref="K114" ca="1" si="131">SUM(K112:K113)</f>
        <v>-143750.00000000012</v>
      </c>
      <c r="L114" s="23">
        <f t="shared" ref="L114" ca="1" si="132">SUM(L112:L113)</f>
        <v>-143750.00000000012</v>
      </c>
      <c r="M114" s="23">
        <f t="shared" ref="M114" ca="1" si="133">SUM(M112:M113)</f>
        <v>-143750.00000000012</v>
      </c>
      <c r="N114" s="23">
        <f t="shared" ref="N114" ca="1" si="134">SUM(N112:N113)</f>
        <v>-138634.1658786138</v>
      </c>
      <c r="O114" s="23">
        <f t="shared" ref="O114" ca="1" si="135">SUM(O112:O113)</f>
        <v>0</v>
      </c>
      <c r="P114" s="23">
        <f t="shared" ref="P114" ca="1" si="136">SUM(P112:P113)</f>
        <v>0</v>
      </c>
      <c r="Q114" s="23">
        <f t="shared" ref="Q114" ca="1" si="137">SUM(Q112:Q113)</f>
        <v>0</v>
      </c>
      <c r="R114" s="23">
        <f t="shared" ref="R114" ca="1" si="138">SUM(R112:R113)</f>
        <v>0</v>
      </c>
      <c r="S114" s="23">
        <f t="shared" ref="S114" ca="1" si="139">SUM(S112:S113)</f>
        <v>0</v>
      </c>
      <c r="T114" s="23">
        <f t="shared" ref="T114" ca="1" si="140">SUM(T112:T113)</f>
        <v>0</v>
      </c>
      <c r="U114" s="23">
        <f t="shared" ref="U114" ca="1" si="141">SUM(U112:U113)</f>
        <v>0</v>
      </c>
      <c r="V114" s="23">
        <f t="shared" ref="V114" ca="1" si="142">SUM(V112:V113)</f>
        <v>0</v>
      </c>
      <c r="W114" s="23">
        <f t="shared" ref="W114" ca="1" si="143">SUM(W112:W113)</f>
        <v>0</v>
      </c>
      <c r="X114" s="23">
        <f t="shared" ref="X114" ca="1" si="144">SUM(X112:X113)</f>
        <v>0</v>
      </c>
      <c r="Y114" s="23">
        <f t="shared" ref="Y114" ca="1" si="145">SUM(Y112:Y113)</f>
        <v>0</v>
      </c>
      <c r="Z114" s="23">
        <f t="shared" ref="Z114" ca="1" si="146">SUM(Z112:Z113)</f>
        <v>0</v>
      </c>
      <c r="AA114" s="23">
        <f t="shared" ref="AA114" ca="1" si="147">SUM(AA112:AA113)</f>
        <v>0</v>
      </c>
      <c r="AB114" s="23">
        <f t="shared" ref="AB114" ca="1" si="148">SUM(AB112:AB113)</f>
        <v>0</v>
      </c>
      <c r="AC114" s="23">
        <f t="shared" ref="AC114" ca="1" si="149">SUM(AC112:AC113)</f>
        <v>0</v>
      </c>
      <c r="AD114" s="23">
        <f t="shared" ref="AD114" ca="1" si="150">SUM(AD112:AD113)</f>
        <v>0</v>
      </c>
      <c r="AE114" s="23">
        <f t="shared" ref="AE114" ca="1" si="151">SUM(AE112:AE113)</f>
        <v>0</v>
      </c>
      <c r="AF114" s="23">
        <f t="shared" ref="AF114" ca="1" si="152">SUM(AF112:AF113)</f>
        <v>0</v>
      </c>
      <c r="AG114" s="23">
        <f t="shared" ref="AG114" ca="1" si="153">SUM(AG112:AG113)</f>
        <v>0</v>
      </c>
      <c r="AH114" s="23">
        <f t="shared" ref="AH114" ca="1" si="154">SUM(AH112:AH113)</f>
        <v>1133.1131640596179</v>
      </c>
      <c r="AI114" s="23">
        <f t="shared" ref="AI114" ca="1" si="155">SUM(AI112:AI113)</f>
        <v>1133.1131640596179</v>
      </c>
      <c r="AJ114" s="23">
        <f t="shared" ref="AJ114" ca="1" si="156">SUM(AJ112:AJ113)</f>
        <v>6070.6131640596222</v>
      </c>
      <c r="AK114" s="23">
        <f t="shared" ref="AK114" ca="1" si="157">SUM(AK112:AK113)</f>
        <v>6070.6131640596222</v>
      </c>
      <c r="AL114" s="23">
        <f t="shared" ref="AL114" ca="1" si="158">SUM(AL112:AL113)</f>
        <v>6070.6131640596222</v>
      </c>
      <c r="AM114" s="23">
        <f t="shared" ref="AM114" ca="1" si="159">SUM(AM112:AM113)</f>
        <v>26258.113164059643</v>
      </c>
      <c r="AN114" s="23">
        <f t="shared" ref="AN114" ca="1" si="160">SUM(AN112:AN113)</f>
        <v>26258.113164059643</v>
      </c>
      <c r="AO114" s="23">
        <f t="shared" ref="AO114" ca="1" si="161">SUM(AO112:AO113)</f>
        <v>26258.113164059643</v>
      </c>
      <c r="AP114" s="23">
        <f t="shared" ref="AP114" ca="1" si="162">SUM(AP112:AP113)</f>
        <v>26258.113164059643</v>
      </c>
      <c r="AQ114" s="23">
        <f t="shared" ref="AQ114" ca="1" si="163">SUM(AQ112:AQ113)</f>
        <v>26863.738164059643</v>
      </c>
      <c r="AR114" s="23">
        <f t="shared" ref="AR114" ca="1" si="164">SUM(AR112:AR113)</f>
        <v>26863.738164059643</v>
      </c>
      <c r="AS114" s="23">
        <f t="shared" ref="AS114" ca="1" si="165">SUM(AS112:AS113)</f>
        <v>26863.738164059643</v>
      </c>
      <c r="AT114" s="23">
        <f t="shared" ref="AT114" ca="1" si="166">SUM(AT112:AT113)</f>
        <v>26863.738164059643</v>
      </c>
      <c r="AU114" s="23">
        <f t="shared" ref="AU114" ca="1" si="167">SUM(AU112:AU113)</f>
        <v>26863.738164059643</v>
      </c>
      <c r="AV114" s="23">
        <f t="shared" ref="AV114" ca="1" si="168">SUM(AV112:AV113)</f>
        <v>27469.363164059643</v>
      </c>
      <c r="AW114" s="23">
        <f t="shared" ref="AW114" ca="1" si="169">SUM(AW112:AW113)</f>
        <v>27469.363164059643</v>
      </c>
      <c r="AX114" s="23">
        <f t="shared" ref="AX114" ca="1" si="170">SUM(AX112:AX113)</f>
        <v>27469.363164059643</v>
      </c>
      <c r="AY114" s="23">
        <f t="shared" ref="AY114" ca="1" si="171">SUM(AY112:AY113)</f>
        <v>27469.363164059643</v>
      </c>
      <c r="AZ114" s="23">
        <f t="shared" ref="AZ114" ca="1" si="172">SUM(AZ112:AZ113)</f>
        <v>27469.363164059643</v>
      </c>
      <c r="BA114" s="23">
        <f t="shared" ref="BA114" ca="1" si="173">SUM(BA112:BA113)</f>
        <v>27469.363164059643</v>
      </c>
      <c r="BB114" s="23">
        <f t="shared" ref="BB114" ca="1" si="174">SUM(BB112:BB113)</f>
        <v>27469.363164059643</v>
      </c>
      <c r="BC114" s="23">
        <f t="shared" ref="BC114" ca="1" si="175">SUM(BC112:BC113)</f>
        <v>28093.156914059644</v>
      </c>
      <c r="BD114" s="23">
        <f t="shared" ref="BD114" ca="1" si="176">SUM(BD112:BD113)</f>
        <v>28093.156914059644</v>
      </c>
      <c r="BE114" s="23">
        <f t="shared" ref="BE114" ca="1" si="177">SUM(BE112:BE113)</f>
        <v>28093.156914059644</v>
      </c>
      <c r="BF114" s="23">
        <f t="shared" ref="BF114" ca="1" si="178">SUM(BF112:BF113)</f>
        <v>28093.156914059644</v>
      </c>
      <c r="BG114" s="23">
        <f t="shared" ref="BG114" ca="1" si="179">SUM(BG112:BG113)</f>
        <v>28093.156914059644</v>
      </c>
      <c r="BH114" s="23">
        <f t="shared" ref="BH114" ca="1" si="180">SUM(BH112:BH113)</f>
        <v>28716.950664059637</v>
      </c>
      <c r="BI114" s="23">
        <f t="shared" ref="BI114" ca="1" si="181">SUM(BI112:BI113)</f>
        <v>28716.950664059637</v>
      </c>
      <c r="BJ114" s="23">
        <f t="shared" ref="BJ114" ca="1" si="182">SUM(BJ112:BJ113)</f>
        <v>28716.950664059637</v>
      </c>
      <c r="BK114" s="23">
        <f t="shared" ref="BK114" ca="1" si="183">SUM(BK112:BK113)</f>
        <v>28716.950664059637</v>
      </c>
      <c r="BL114" s="23">
        <f t="shared" ref="BL114" ca="1" si="184">SUM(BL112:BL113)</f>
        <v>28716.950664059637</v>
      </c>
      <c r="BM114" s="23">
        <f t="shared" ref="BM114" ca="1" si="185">SUM(BM112:BM113)</f>
        <v>28716.950664059637</v>
      </c>
      <c r="BN114" s="23">
        <f t="shared" ref="BN114" ca="1" si="186">SUM(BN112:BN113)</f>
        <v>28716.950664059637</v>
      </c>
      <c r="BO114" s="23">
        <f t="shared" ref="BO114" ca="1" si="187">SUM(BO112:BO113)</f>
        <v>29359.458226559647</v>
      </c>
      <c r="BP114" s="23">
        <f t="shared" ref="BP114" ca="1" si="188">SUM(BP112:BP113)</f>
        <v>29359.458226559647</v>
      </c>
      <c r="BQ114" s="23">
        <f t="shared" ref="BQ114" ca="1" si="189">SUM(BQ112:BQ113)</f>
        <v>29359.458226559647</v>
      </c>
      <c r="BR114" s="23">
        <f t="shared" ref="BR114" ca="1" si="190">SUM(BR112:BR113)</f>
        <v>29359.458226559647</v>
      </c>
      <c r="BS114" s="23">
        <f t="shared" ref="BS114" ca="1" si="191">SUM(BS112:BS113)</f>
        <v>29359.458226559647</v>
      </c>
      <c r="BT114" s="23">
        <f t="shared" ref="BT114" ca="1" si="192">SUM(BT112:BT113)</f>
        <v>30001.965789059635</v>
      </c>
      <c r="BU114" s="23">
        <f t="shared" ref="BU114" ca="1" si="193">SUM(BU112:BU113)</f>
        <v>30001.965789059635</v>
      </c>
      <c r="BV114" s="23">
        <f t="shared" ref="BV114" ca="1" si="194">SUM(BV112:BV113)</f>
        <v>30001.965789059635</v>
      </c>
      <c r="BW114" s="23">
        <f t="shared" ref="BW114" ca="1" si="195">SUM(BW112:BW113)</f>
        <v>30001.965789059635</v>
      </c>
      <c r="BX114" s="23">
        <f t="shared" ref="BX114" ca="1" si="196">SUM(BX112:BX113)</f>
        <v>30001.965789059635</v>
      </c>
      <c r="BY114" s="23">
        <f t="shared" ref="BY114" ca="1" si="197">SUM(BY112:BY113)</f>
        <v>30001.965789059635</v>
      </c>
      <c r="BZ114" s="23">
        <f t="shared" ref="BZ114" ca="1" si="198">SUM(BZ112:BZ113)</f>
        <v>30001.965789059635</v>
      </c>
      <c r="CA114" s="23">
        <f t="shared" ref="CA114" ca="1" si="199">SUM(CA112:CA113)</f>
        <v>30663.74857843465</v>
      </c>
      <c r="CB114" s="23">
        <f t="shared" ref="CB114" ca="1" si="200">SUM(CB112:CB113)</f>
        <v>30663.74857843465</v>
      </c>
      <c r="CC114" s="23">
        <f t="shared" ref="CC114" ca="1" si="201">SUM(CC112:CC113)</f>
        <v>30663.74857843465</v>
      </c>
      <c r="CD114" s="23">
        <f t="shared" ref="CD114" ca="1" si="202">SUM(CD112:CD113)</f>
        <v>30663.74857843465</v>
      </c>
      <c r="CE114" s="23">
        <f t="shared" ref="CE114" ca="1" si="203">SUM(CE112:CE113)</f>
        <v>30663.74857843465</v>
      </c>
      <c r="CF114" s="23">
        <f t="shared" ref="CF114" ca="1" si="204">SUM(CF112:CF113)</f>
        <v>31325.531367809643</v>
      </c>
      <c r="CG114" s="23">
        <f t="shared" ref="CG114" ca="1" si="205">SUM(CG112:CG113)</f>
        <v>31325.531367809643</v>
      </c>
      <c r="CH114" s="23">
        <f t="shared" ref="CH114" ca="1" si="206">SUM(CH112:CH113)</f>
        <v>31325.531367809643</v>
      </c>
      <c r="CI114" s="23">
        <f t="shared" ref="CI114" ca="1" si="207">SUM(CI112:CI113)</f>
        <v>31325.531367809643</v>
      </c>
      <c r="CJ114" s="23">
        <f t="shared" ref="CJ114" ca="1" si="208">SUM(CJ112:CJ113)</f>
        <v>31325.531367809643</v>
      </c>
      <c r="CK114" s="23">
        <f t="shared" ref="CK114" ca="1" si="209">SUM(CK112:CK113)</f>
        <v>31325.531367809643</v>
      </c>
      <c r="CL114" s="23">
        <f t="shared" ref="CL114" ca="1" si="210">SUM(CL112:CL113)</f>
        <v>31325.531367809643</v>
      </c>
      <c r="CM114" s="23">
        <f t="shared" ref="CM114" ca="1" si="211">SUM(CM112:CM113)</f>
        <v>32007.16764086589</v>
      </c>
      <c r="CN114" s="23">
        <f t="shared" ref="CN114" ca="1" si="212">SUM(CN112:CN113)</f>
        <v>32007.16764086589</v>
      </c>
      <c r="CO114" s="23">
        <f t="shared" ref="CO114" ca="1" si="213">SUM(CO112:CO113)</f>
        <v>32007.16764086589</v>
      </c>
      <c r="CP114" s="23">
        <f t="shared" ref="CP114" ca="1" si="214">SUM(CP112:CP113)</f>
        <v>32007.16764086589</v>
      </c>
      <c r="CQ114" s="23">
        <f t="shared" ref="CQ114" ca="1" si="215">SUM(CQ112:CQ113)</f>
        <v>32007.16764086589</v>
      </c>
      <c r="CR114" s="23">
        <f t="shared" ref="CR114" ca="1" si="216">SUM(CR112:CR113)</f>
        <v>18839342.965785161</v>
      </c>
    </row>
    <row r="115" spans="1:97" x14ac:dyDescent="0.25">
      <c r="B115" s="30" t="s">
        <v>102</v>
      </c>
      <c r="C115" s="33">
        <f ca="1">XIRR(G114:CR114,$G$6:$CR$6)</f>
        <v>0.38373394608497624</v>
      </c>
    </row>
    <row r="116" spans="1:97" x14ac:dyDescent="0.25">
      <c r="B116" s="30" t="s">
        <v>103</v>
      </c>
      <c r="C116" s="46">
        <f ca="1">+C113/-C112</f>
        <v>9.5236611014814727</v>
      </c>
    </row>
    <row r="117" spans="1:97" x14ac:dyDescent="0.25"/>
    <row r="118" spans="1:97" s="56" customFormat="1" ht="12.75" x14ac:dyDescent="0.2">
      <c r="A118" s="57"/>
      <c r="B118" s="58" t="s">
        <v>104</v>
      </c>
      <c r="C118" s="60" t="str">
        <f ca="1">IF(ROUNDUP(F118,0)=ROUNDUP(F119,0),"OK","ERROR")</f>
        <v>OK</v>
      </c>
      <c r="D118" s="57"/>
      <c r="E118" s="57"/>
      <c r="F118" s="59">
        <f ca="1">SUM(G118:CR118)</f>
        <v>124969821.23106463</v>
      </c>
      <c r="G118" s="59">
        <f ca="1">G114+G107</f>
        <v>-23075000</v>
      </c>
      <c r="H118" s="59">
        <f t="shared" ref="H118:BS118" ca="1" si="217">H114+H107</f>
        <v>-2875000</v>
      </c>
      <c r="I118" s="59">
        <f t="shared" ca="1" si="217"/>
        <v>-2875000</v>
      </c>
      <c r="J118" s="59">
        <f t="shared" ca="1" si="217"/>
        <v>-2875000</v>
      </c>
      <c r="K118" s="59">
        <f t="shared" ca="1" si="217"/>
        <v>-2875000</v>
      </c>
      <c r="L118" s="59">
        <f t="shared" ca="1" si="217"/>
        <v>-2875000</v>
      </c>
      <c r="M118" s="59">
        <f t="shared" ca="1" si="217"/>
        <v>-2875000</v>
      </c>
      <c r="N118" s="59">
        <f t="shared" ca="1" si="217"/>
        <v>-2772683.3175722733</v>
      </c>
      <c r="O118" s="59">
        <f t="shared" ca="1" si="217"/>
        <v>0</v>
      </c>
      <c r="P118" s="59">
        <f t="shared" ca="1" si="217"/>
        <v>0</v>
      </c>
      <c r="Q118" s="59">
        <f t="shared" ca="1" si="217"/>
        <v>0</v>
      </c>
      <c r="R118" s="59">
        <f t="shared" ca="1" si="217"/>
        <v>0</v>
      </c>
      <c r="S118" s="59">
        <f t="shared" ca="1" si="217"/>
        <v>0</v>
      </c>
      <c r="T118" s="59">
        <f t="shared" ca="1" si="217"/>
        <v>0</v>
      </c>
      <c r="U118" s="59">
        <f t="shared" ca="1" si="217"/>
        <v>0</v>
      </c>
      <c r="V118" s="59">
        <f t="shared" ca="1" si="217"/>
        <v>0</v>
      </c>
      <c r="W118" s="59">
        <f t="shared" ca="1" si="217"/>
        <v>0</v>
      </c>
      <c r="X118" s="59">
        <f t="shared" ca="1" si="217"/>
        <v>0</v>
      </c>
      <c r="Y118" s="59">
        <f t="shared" ca="1" si="217"/>
        <v>0</v>
      </c>
      <c r="Z118" s="59">
        <f t="shared" ca="1" si="217"/>
        <v>0</v>
      </c>
      <c r="AA118" s="59">
        <f t="shared" ca="1" si="217"/>
        <v>0</v>
      </c>
      <c r="AB118" s="59">
        <f t="shared" ca="1" si="217"/>
        <v>0</v>
      </c>
      <c r="AC118" s="59">
        <f t="shared" ca="1" si="217"/>
        <v>0</v>
      </c>
      <c r="AD118" s="59">
        <f t="shared" ca="1" si="217"/>
        <v>0</v>
      </c>
      <c r="AE118" s="59">
        <f t="shared" ca="1" si="217"/>
        <v>0</v>
      </c>
      <c r="AF118" s="59">
        <f t="shared" ca="1" si="217"/>
        <v>0</v>
      </c>
      <c r="AG118" s="59">
        <f t="shared" ca="1" si="217"/>
        <v>0</v>
      </c>
      <c r="AH118" s="59">
        <f t="shared" ca="1" si="217"/>
        <v>22662.263281192339</v>
      </c>
      <c r="AI118" s="59">
        <f t="shared" ca="1" si="217"/>
        <v>22662.263281192339</v>
      </c>
      <c r="AJ118" s="59">
        <f t="shared" ca="1" si="217"/>
        <v>121412.26328119234</v>
      </c>
      <c r="AK118" s="59">
        <f t="shared" ca="1" si="217"/>
        <v>121412.26328119234</v>
      </c>
      <c r="AL118" s="59">
        <f t="shared" ca="1" si="217"/>
        <v>121412.26328119234</v>
      </c>
      <c r="AM118" s="59">
        <f t="shared" ca="1" si="217"/>
        <v>525162.2632811924</v>
      </c>
      <c r="AN118" s="59">
        <f t="shared" ca="1" si="217"/>
        <v>525162.2632811924</v>
      </c>
      <c r="AO118" s="59">
        <f t="shared" ca="1" si="217"/>
        <v>525162.2632811924</v>
      </c>
      <c r="AP118" s="59">
        <f t="shared" ca="1" si="217"/>
        <v>525162.2632811924</v>
      </c>
      <c r="AQ118" s="59">
        <f t="shared" ca="1" si="217"/>
        <v>537274.7632811924</v>
      </c>
      <c r="AR118" s="59">
        <f t="shared" ca="1" si="217"/>
        <v>537274.7632811924</v>
      </c>
      <c r="AS118" s="59">
        <f t="shared" ca="1" si="217"/>
        <v>537274.7632811924</v>
      </c>
      <c r="AT118" s="59">
        <f t="shared" ca="1" si="217"/>
        <v>537274.7632811924</v>
      </c>
      <c r="AU118" s="59">
        <f t="shared" ca="1" si="217"/>
        <v>537274.7632811924</v>
      </c>
      <c r="AV118" s="59">
        <f t="shared" ca="1" si="217"/>
        <v>549387.2632811924</v>
      </c>
      <c r="AW118" s="59">
        <f t="shared" ca="1" si="217"/>
        <v>549387.2632811924</v>
      </c>
      <c r="AX118" s="59">
        <f t="shared" ca="1" si="217"/>
        <v>549387.2632811924</v>
      </c>
      <c r="AY118" s="59">
        <f t="shared" ca="1" si="217"/>
        <v>549387.2632811924</v>
      </c>
      <c r="AZ118" s="59">
        <f t="shared" ca="1" si="217"/>
        <v>549387.2632811924</v>
      </c>
      <c r="BA118" s="59">
        <f t="shared" ca="1" si="217"/>
        <v>549387.2632811924</v>
      </c>
      <c r="BB118" s="59">
        <f t="shared" ca="1" si="217"/>
        <v>549387.2632811924</v>
      </c>
      <c r="BC118" s="59">
        <f t="shared" ca="1" si="217"/>
        <v>561863.1382811924</v>
      </c>
      <c r="BD118" s="59">
        <f t="shared" ca="1" si="217"/>
        <v>561863.1382811924</v>
      </c>
      <c r="BE118" s="59">
        <f t="shared" ca="1" si="217"/>
        <v>561863.1382811924</v>
      </c>
      <c r="BF118" s="59">
        <f t="shared" ca="1" si="217"/>
        <v>561863.1382811924</v>
      </c>
      <c r="BG118" s="59">
        <f t="shared" ca="1" si="217"/>
        <v>561863.1382811924</v>
      </c>
      <c r="BH118" s="59">
        <f t="shared" ca="1" si="217"/>
        <v>574339.0132811924</v>
      </c>
      <c r="BI118" s="59">
        <f t="shared" ca="1" si="217"/>
        <v>574339.0132811924</v>
      </c>
      <c r="BJ118" s="59">
        <f t="shared" ca="1" si="217"/>
        <v>574339.0132811924</v>
      </c>
      <c r="BK118" s="59">
        <f t="shared" ca="1" si="217"/>
        <v>574339.0132811924</v>
      </c>
      <c r="BL118" s="59">
        <f t="shared" ca="1" si="217"/>
        <v>574339.0132811924</v>
      </c>
      <c r="BM118" s="59">
        <f t="shared" ca="1" si="217"/>
        <v>574339.0132811924</v>
      </c>
      <c r="BN118" s="59">
        <f t="shared" ca="1" si="217"/>
        <v>574339.0132811924</v>
      </c>
      <c r="BO118" s="59">
        <f t="shared" ca="1" si="217"/>
        <v>587189.16453119228</v>
      </c>
      <c r="BP118" s="59">
        <f t="shared" ca="1" si="217"/>
        <v>587189.16453119228</v>
      </c>
      <c r="BQ118" s="59">
        <f t="shared" ca="1" si="217"/>
        <v>587189.16453119228</v>
      </c>
      <c r="BR118" s="59">
        <f t="shared" ca="1" si="217"/>
        <v>587189.16453119228</v>
      </c>
      <c r="BS118" s="59">
        <f t="shared" ca="1" si="217"/>
        <v>587189.16453119228</v>
      </c>
      <c r="BT118" s="59">
        <f t="shared" ref="BT118:CR118" ca="1" si="218">BT114+BT107</f>
        <v>600039.31578119216</v>
      </c>
      <c r="BU118" s="59">
        <f t="shared" ca="1" si="218"/>
        <v>600039.31578119216</v>
      </c>
      <c r="BV118" s="59">
        <f t="shared" ca="1" si="218"/>
        <v>600039.31578119216</v>
      </c>
      <c r="BW118" s="59">
        <f t="shared" ca="1" si="218"/>
        <v>600039.31578119216</v>
      </c>
      <c r="BX118" s="59">
        <f t="shared" ca="1" si="218"/>
        <v>600039.31578119216</v>
      </c>
      <c r="BY118" s="59">
        <f t="shared" ca="1" si="218"/>
        <v>600039.31578119216</v>
      </c>
      <c r="BZ118" s="59">
        <f t="shared" ca="1" si="218"/>
        <v>600039.31578119216</v>
      </c>
      <c r="CA118" s="59">
        <f t="shared" ca="1" si="218"/>
        <v>613274.97156869224</v>
      </c>
      <c r="CB118" s="59">
        <f t="shared" ca="1" si="218"/>
        <v>613274.97156869224</v>
      </c>
      <c r="CC118" s="59">
        <f t="shared" ca="1" si="218"/>
        <v>613274.97156869224</v>
      </c>
      <c r="CD118" s="59">
        <f t="shared" ca="1" si="218"/>
        <v>613274.97156869224</v>
      </c>
      <c r="CE118" s="59">
        <f t="shared" ca="1" si="218"/>
        <v>613274.97156869224</v>
      </c>
      <c r="CF118" s="59">
        <f t="shared" ca="1" si="218"/>
        <v>626510.62735619233</v>
      </c>
      <c r="CG118" s="59">
        <f t="shared" ca="1" si="218"/>
        <v>626510.62735619233</v>
      </c>
      <c r="CH118" s="59">
        <f t="shared" ca="1" si="218"/>
        <v>626510.62735619233</v>
      </c>
      <c r="CI118" s="59">
        <f t="shared" ca="1" si="218"/>
        <v>626510.62735619233</v>
      </c>
      <c r="CJ118" s="59">
        <f t="shared" ca="1" si="218"/>
        <v>626510.62735619233</v>
      </c>
      <c r="CK118" s="59">
        <f t="shared" ca="1" si="218"/>
        <v>626510.62735619233</v>
      </c>
      <c r="CL118" s="59">
        <f t="shared" ca="1" si="218"/>
        <v>626510.62735619233</v>
      </c>
      <c r="CM118" s="59">
        <f t="shared" ca="1" si="218"/>
        <v>640143.35281731724</v>
      </c>
      <c r="CN118" s="59">
        <f t="shared" ca="1" si="218"/>
        <v>640143.35281731724</v>
      </c>
      <c r="CO118" s="59">
        <f t="shared" ca="1" si="218"/>
        <v>640143.35281731724</v>
      </c>
      <c r="CP118" s="59">
        <f t="shared" ca="1" si="218"/>
        <v>640143.35281731724</v>
      </c>
      <c r="CQ118" s="59">
        <f t="shared" ca="1" si="218"/>
        <v>640143.35281731724</v>
      </c>
      <c r="CR118" s="59">
        <f t="shared" ca="1" si="218"/>
        <v>134406633.68880993</v>
      </c>
      <c r="CS118" s="57"/>
    </row>
    <row r="119" spans="1:97" s="56" customFormat="1" ht="12.75" x14ac:dyDescent="0.2">
      <c r="A119" s="57"/>
      <c r="B119" s="57"/>
      <c r="C119" s="57"/>
      <c r="D119" s="57"/>
      <c r="E119" s="57"/>
      <c r="F119" s="59">
        <f ca="1">SUM(G119:CR119)</f>
        <v>124969821.23106463</v>
      </c>
      <c r="G119" s="59">
        <f ca="1">G73</f>
        <v>-23075000</v>
      </c>
      <c r="H119" s="59">
        <f t="shared" ref="H119:BS119" ca="1" si="219">H73</f>
        <v>-2875000</v>
      </c>
      <c r="I119" s="59">
        <f t="shared" ca="1" si="219"/>
        <v>-2875000</v>
      </c>
      <c r="J119" s="59">
        <f t="shared" ca="1" si="219"/>
        <v>-2875000</v>
      </c>
      <c r="K119" s="59">
        <f t="shared" ca="1" si="219"/>
        <v>-2875000</v>
      </c>
      <c r="L119" s="59">
        <f t="shared" ca="1" si="219"/>
        <v>-2875000</v>
      </c>
      <c r="M119" s="59">
        <f t="shared" ca="1" si="219"/>
        <v>-2875000</v>
      </c>
      <c r="N119" s="59">
        <f t="shared" ca="1" si="219"/>
        <v>-2772683.3175722733</v>
      </c>
      <c r="O119" s="59">
        <f t="shared" ca="1" si="219"/>
        <v>0</v>
      </c>
      <c r="P119" s="59">
        <f t="shared" ca="1" si="219"/>
        <v>0</v>
      </c>
      <c r="Q119" s="59">
        <f t="shared" ca="1" si="219"/>
        <v>0</v>
      </c>
      <c r="R119" s="59">
        <f t="shared" ca="1" si="219"/>
        <v>0</v>
      </c>
      <c r="S119" s="59">
        <f t="shared" ca="1" si="219"/>
        <v>0</v>
      </c>
      <c r="T119" s="59">
        <f t="shared" ca="1" si="219"/>
        <v>0</v>
      </c>
      <c r="U119" s="59">
        <f t="shared" ca="1" si="219"/>
        <v>0</v>
      </c>
      <c r="V119" s="59">
        <f t="shared" ca="1" si="219"/>
        <v>0</v>
      </c>
      <c r="W119" s="59">
        <f t="shared" ca="1" si="219"/>
        <v>0</v>
      </c>
      <c r="X119" s="59">
        <f t="shared" ca="1" si="219"/>
        <v>0</v>
      </c>
      <c r="Y119" s="59">
        <f t="shared" ca="1" si="219"/>
        <v>0</v>
      </c>
      <c r="Z119" s="59">
        <f t="shared" ca="1" si="219"/>
        <v>0</v>
      </c>
      <c r="AA119" s="59">
        <f t="shared" ca="1" si="219"/>
        <v>0</v>
      </c>
      <c r="AB119" s="59">
        <f t="shared" ca="1" si="219"/>
        <v>0</v>
      </c>
      <c r="AC119" s="59">
        <f t="shared" ca="1" si="219"/>
        <v>0</v>
      </c>
      <c r="AD119" s="59">
        <f t="shared" ca="1" si="219"/>
        <v>0</v>
      </c>
      <c r="AE119" s="59">
        <f t="shared" ca="1" si="219"/>
        <v>0</v>
      </c>
      <c r="AF119" s="59">
        <f t="shared" ca="1" si="219"/>
        <v>0</v>
      </c>
      <c r="AG119" s="59">
        <f t="shared" ca="1" si="219"/>
        <v>0</v>
      </c>
      <c r="AH119" s="59">
        <f t="shared" ca="1" si="219"/>
        <v>22662.263281192339</v>
      </c>
      <c r="AI119" s="59">
        <f t="shared" ca="1" si="219"/>
        <v>22662.263281192339</v>
      </c>
      <c r="AJ119" s="59">
        <f t="shared" ca="1" si="219"/>
        <v>121412.26328119234</v>
      </c>
      <c r="AK119" s="59">
        <f t="shared" ca="1" si="219"/>
        <v>121412.26328119234</v>
      </c>
      <c r="AL119" s="59">
        <f t="shared" ca="1" si="219"/>
        <v>121412.26328119234</v>
      </c>
      <c r="AM119" s="59">
        <f t="shared" ca="1" si="219"/>
        <v>525162.2632811924</v>
      </c>
      <c r="AN119" s="59">
        <f t="shared" ca="1" si="219"/>
        <v>525162.2632811924</v>
      </c>
      <c r="AO119" s="59">
        <f t="shared" ca="1" si="219"/>
        <v>525162.2632811924</v>
      </c>
      <c r="AP119" s="59">
        <f t="shared" ca="1" si="219"/>
        <v>525162.2632811924</v>
      </c>
      <c r="AQ119" s="59">
        <f t="shared" ca="1" si="219"/>
        <v>537274.7632811924</v>
      </c>
      <c r="AR119" s="59">
        <f t="shared" ca="1" si="219"/>
        <v>537274.7632811924</v>
      </c>
      <c r="AS119" s="59">
        <f t="shared" ca="1" si="219"/>
        <v>537274.7632811924</v>
      </c>
      <c r="AT119" s="59">
        <f t="shared" ca="1" si="219"/>
        <v>537274.7632811924</v>
      </c>
      <c r="AU119" s="59">
        <f t="shared" ca="1" si="219"/>
        <v>537274.7632811924</v>
      </c>
      <c r="AV119" s="59">
        <f t="shared" ca="1" si="219"/>
        <v>549387.2632811924</v>
      </c>
      <c r="AW119" s="59">
        <f t="shared" ca="1" si="219"/>
        <v>549387.2632811924</v>
      </c>
      <c r="AX119" s="59">
        <f t="shared" ca="1" si="219"/>
        <v>549387.2632811924</v>
      </c>
      <c r="AY119" s="59">
        <f t="shared" ca="1" si="219"/>
        <v>549387.2632811924</v>
      </c>
      <c r="AZ119" s="59">
        <f t="shared" ca="1" si="219"/>
        <v>549387.2632811924</v>
      </c>
      <c r="BA119" s="59">
        <f t="shared" ca="1" si="219"/>
        <v>549387.2632811924</v>
      </c>
      <c r="BB119" s="59">
        <f t="shared" ca="1" si="219"/>
        <v>549387.2632811924</v>
      </c>
      <c r="BC119" s="59">
        <f t="shared" ca="1" si="219"/>
        <v>561863.1382811924</v>
      </c>
      <c r="BD119" s="59">
        <f t="shared" ca="1" si="219"/>
        <v>561863.1382811924</v>
      </c>
      <c r="BE119" s="59">
        <f t="shared" ca="1" si="219"/>
        <v>561863.1382811924</v>
      </c>
      <c r="BF119" s="59">
        <f t="shared" ca="1" si="219"/>
        <v>561863.1382811924</v>
      </c>
      <c r="BG119" s="59">
        <f t="shared" ca="1" si="219"/>
        <v>561863.1382811924</v>
      </c>
      <c r="BH119" s="59">
        <f t="shared" ca="1" si="219"/>
        <v>574339.0132811924</v>
      </c>
      <c r="BI119" s="59">
        <f t="shared" ca="1" si="219"/>
        <v>574339.0132811924</v>
      </c>
      <c r="BJ119" s="59">
        <f t="shared" ca="1" si="219"/>
        <v>574339.0132811924</v>
      </c>
      <c r="BK119" s="59">
        <f t="shared" ca="1" si="219"/>
        <v>574339.0132811924</v>
      </c>
      <c r="BL119" s="59">
        <f t="shared" ca="1" si="219"/>
        <v>574339.0132811924</v>
      </c>
      <c r="BM119" s="59">
        <f t="shared" ca="1" si="219"/>
        <v>574339.0132811924</v>
      </c>
      <c r="BN119" s="59">
        <f t="shared" ca="1" si="219"/>
        <v>574339.0132811924</v>
      </c>
      <c r="BO119" s="59">
        <f t="shared" ca="1" si="219"/>
        <v>587189.16453119228</v>
      </c>
      <c r="BP119" s="59">
        <f t="shared" ca="1" si="219"/>
        <v>587189.16453119228</v>
      </c>
      <c r="BQ119" s="59">
        <f t="shared" ca="1" si="219"/>
        <v>587189.16453119228</v>
      </c>
      <c r="BR119" s="59">
        <f t="shared" ca="1" si="219"/>
        <v>587189.16453119228</v>
      </c>
      <c r="BS119" s="59">
        <f t="shared" ca="1" si="219"/>
        <v>587189.16453119228</v>
      </c>
      <c r="BT119" s="59">
        <f t="shared" ref="BT119:CR119" ca="1" si="220">BT73</f>
        <v>600039.31578119216</v>
      </c>
      <c r="BU119" s="59">
        <f t="shared" ca="1" si="220"/>
        <v>600039.31578119216</v>
      </c>
      <c r="BV119" s="59">
        <f t="shared" ca="1" si="220"/>
        <v>600039.31578119216</v>
      </c>
      <c r="BW119" s="59">
        <f t="shared" ca="1" si="220"/>
        <v>600039.31578119216</v>
      </c>
      <c r="BX119" s="59">
        <f t="shared" ca="1" si="220"/>
        <v>600039.31578119216</v>
      </c>
      <c r="BY119" s="59">
        <f t="shared" ca="1" si="220"/>
        <v>600039.31578119216</v>
      </c>
      <c r="BZ119" s="59">
        <f t="shared" ca="1" si="220"/>
        <v>600039.31578119216</v>
      </c>
      <c r="CA119" s="59">
        <f t="shared" ca="1" si="220"/>
        <v>613274.97156869224</v>
      </c>
      <c r="CB119" s="59">
        <f t="shared" ca="1" si="220"/>
        <v>613274.97156869224</v>
      </c>
      <c r="CC119" s="59">
        <f t="shared" ca="1" si="220"/>
        <v>613274.97156869224</v>
      </c>
      <c r="CD119" s="59">
        <f t="shared" ca="1" si="220"/>
        <v>613274.97156869224</v>
      </c>
      <c r="CE119" s="59">
        <f t="shared" ca="1" si="220"/>
        <v>613274.97156869224</v>
      </c>
      <c r="CF119" s="59">
        <f t="shared" ca="1" si="220"/>
        <v>626510.62735619233</v>
      </c>
      <c r="CG119" s="59">
        <f t="shared" ca="1" si="220"/>
        <v>626510.62735619233</v>
      </c>
      <c r="CH119" s="59">
        <f t="shared" ca="1" si="220"/>
        <v>626510.62735619233</v>
      </c>
      <c r="CI119" s="59">
        <f t="shared" ca="1" si="220"/>
        <v>626510.62735619233</v>
      </c>
      <c r="CJ119" s="59">
        <f t="shared" ca="1" si="220"/>
        <v>626510.62735619233</v>
      </c>
      <c r="CK119" s="59">
        <f t="shared" ca="1" si="220"/>
        <v>626510.62735619233</v>
      </c>
      <c r="CL119" s="59">
        <f t="shared" ca="1" si="220"/>
        <v>626510.62735619233</v>
      </c>
      <c r="CM119" s="59">
        <f t="shared" ca="1" si="220"/>
        <v>640143.35281731724</v>
      </c>
      <c r="CN119" s="59">
        <f t="shared" ca="1" si="220"/>
        <v>640143.35281731724</v>
      </c>
      <c r="CO119" s="59">
        <f t="shared" ca="1" si="220"/>
        <v>640143.35281731724</v>
      </c>
      <c r="CP119" s="59">
        <f t="shared" ca="1" si="220"/>
        <v>640143.35281731724</v>
      </c>
      <c r="CQ119" s="59">
        <f t="shared" ca="1" si="220"/>
        <v>640143.35281731724</v>
      </c>
      <c r="CR119" s="59">
        <f t="shared" ca="1" si="220"/>
        <v>134406633.68880993</v>
      </c>
      <c r="CS119" s="57"/>
    </row>
  </sheetData>
  <hyperlinks>
    <hyperlink ref="B4" r:id="rId1" xr:uid="{E4666DD7-30EB-4EC2-8ECA-BED86C4415F5}"/>
  </hyperlinks>
  <pageMargins left="0.7" right="0.7" top="0.75" bottom="0.75" header="0.3" footer="0.3"/>
  <pageSetup scale="10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Modeling Exercise Complete</vt:lpstr>
      <vt:lpstr>Breakeven</vt:lpstr>
      <vt:lpstr>NRA</vt:lpstr>
      <vt:lpstr>'Modeling Exercise Complete'!Print_Area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2017-11-23T18:08:37Z</dcterms:created>
  <dcterms:modified xsi:type="dcterms:W3CDTF">2019-06-07T01:54:28Z</dcterms:modified>
</cp:coreProperties>
</file>