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CE8B7851-7775-4A7E-BA73-DCD79CE83887}" xr6:coauthVersionLast="36" xr6:coauthVersionMax="36" xr10:uidLastSave="{00000000-0000-0000-0000-000000000000}"/>
  <bookViews>
    <workbookView xWindow="0" yWindow="0" windowWidth="22470" windowHeight="11100" xr2:uid="{1FF2240B-0E57-4190-B651-2DFC5A392C26}"/>
  </bookViews>
  <sheets>
    <sheet name="Modeling Exercise Complete" sheetId="1" r:id="rId1"/>
  </sheets>
  <definedNames>
    <definedName name="Breakeven">'Modeling Exercise Complete'!$D$9</definedName>
    <definedName name="NRA">'Modeling Exercise Complete'!$C$9</definedName>
    <definedName name="_xlnm.Print_Area" localSheetId="0">'Modeling Exercise Complete'!$A$1:$CS$118</definedName>
  </definedNames>
  <calcPr calcId="191029" iterate="1" iterateCount="100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1" l="1"/>
  <c r="C48" i="1"/>
  <c r="G31" i="1" l="1"/>
  <c r="C101" i="1" l="1"/>
  <c r="G88" i="1"/>
  <c r="C90" i="1"/>
  <c r="C95" i="1" s="1"/>
  <c r="C83" i="1" l="1"/>
  <c r="C84" i="1" s="1"/>
  <c r="G6" i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G52" i="1"/>
  <c r="D48" i="1"/>
  <c r="G12" i="1"/>
  <c r="G32" i="1"/>
  <c r="E41" i="1"/>
  <c r="C41" i="1"/>
  <c r="G34" i="1"/>
  <c r="G33" i="1"/>
  <c r="F38" i="1"/>
  <c r="D38" i="1" s="1"/>
  <c r="F37" i="1"/>
  <c r="D37" i="1" s="1"/>
  <c r="C19" i="1"/>
  <c r="C18" i="1"/>
  <c r="C17" i="1"/>
  <c r="C16" i="1"/>
  <c r="C14" i="1"/>
  <c r="E20" i="1"/>
  <c r="D20" i="1"/>
  <c r="C13" i="1"/>
  <c r="G13" i="1" s="1"/>
  <c r="G5" i="1"/>
  <c r="H7" i="1"/>
  <c r="H52" i="1" l="1"/>
  <c r="H31" i="1"/>
  <c r="I7" i="1"/>
  <c r="I31" i="1" s="1"/>
  <c r="H13" i="1"/>
  <c r="H12" i="1"/>
  <c r="H33" i="1"/>
  <c r="H32" i="1"/>
  <c r="H50" i="1" s="1"/>
  <c r="H19" i="1"/>
  <c r="H17" i="1"/>
  <c r="G16" i="1"/>
  <c r="G17" i="1"/>
  <c r="H18" i="1"/>
  <c r="G18" i="1"/>
  <c r="H16" i="1"/>
  <c r="G14" i="1"/>
  <c r="G19" i="1"/>
  <c r="H14" i="1"/>
  <c r="G48" i="1"/>
  <c r="G50" i="1"/>
  <c r="D43" i="1"/>
  <c r="H34" i="1"/>
  <c r="H38" i="1" s="1"/>
  <c r="H40" i="1" s="1"/>
  <c r="F41" i="1"/>
  <c r="G38" i="1"/>
  <c r="G40" i="1" s="1"/>
  <c r="C15" i="1"/>
  <c r="H5" i="1"/>
  <c r="I5" i="1" l="1"/>
  <c r="I52" i="1"/>
  <c r="I19" i="1"/>
  <c r="I34" i="1"/>
  <c r="I38" i="1" s="1"/>
  <c r="I40" i="1" s="1"/>
  <c r="I16" i="1"/>
  <c r="I17" i="1"/>
  <c r="J7" i="1"/>
  <c r="J31" i="1" s="1"/>
  <c r="H48" i="1"/>
  <c r="I18" i="1"/>
  <c r="I14" i="1"/>
  <c r="I33" i="1"/>
  <c r="I37" i="1" s="1"/>
  <c r="I32" i="1"/>
  <c r="I13" i="1"/>
  <c r="I12" i="1"/>
  <c r="I15" i="1"/>
  <c r="H15" i="1"/>
  <c r="H20" i="1" s="1"/>
  <c r="G15" i="1"/>
  <c r="G20" i="1" s="1"/>
  <c r="H37" i="1"/>
  <c r="G37" i="1"/>
  <c r="D41" i="1"/>
  <c r="C20" i="1"/>
  <c r="H39" i="1" l="1"/>
  <c r="H41" i="1" s="1"/>
  <c r="I39" i="1"/>
  <c r="I41" i="1" s="1"/>
  <c r="J12" i="1"/>
  <c r="J13" i="1"/>
  <c r="J5" i="1"/>
  <c r="K7" i="1"/>
  <c r="J52" i="1"/>
  <c r="J19" i="1"/>
  <c r="J32" i="1"/>
  <c r="J48" i="1" s="1"/>
  <c r="J34" i="1"/>
  <c r="J38" i="1" s="1"/>
  <c r="J40" i="1" s="1"/>
  <c r="J15" i="1"/>
  <c r="J18" i="1"/>
  <c r="J16" i="1"/>
  <c r="J17" i="1"/>
  <c r="J14" i="1"/>
  <c r="J33" i="1"/>
  <c r="J37" i="1" s="1"/>
  <c r="I20" i="1"/>
  <c r="I50" i="1"/>
  <c r="I48" i="1"/>
  <c r="G39" i="1"/>
  <c r="G41" i="1" s="1"/>
  <c r="I35" i="1"/>
  <c r="G35" i="1"/>
  <c r="H35" i="1"/>
  <c r="J39" i="1" l="1"/>
  <c r="J41" i="1" s="1"/>
  <c r="K18" i="1"/>
  <c r="K31" i="1"/>
  <c r="K33" i="1"/>
  <c r="K37" i="1" s="1"/>
  <c r="K5" i="1"/>
  <c r="K34" i="1"/>
  <c r="K38" i="1" s="1"/>
  <c r="K40" i="1" s="1"/>
  <c r="K12" i="1"/>
  <c r="K32" i="1"/>
  <c r="K48" i="1" s="1"/>
  <c r="J50" i="1"/>
  <c r="L7" i="1"/>
  <c r="K13" i="1"/>
  <c r="K14" i="1"/>
  <c r="K19" i="1"/>
  <c r="K17" i="1"/>
  <c r="K16" i="1"/>
  <c r="K15" i="1"/>
  <c r="K52" i="1"/>
  <c r="J20" i="1"/>
  <c r="J35" i="1"/>
  <c r="J43" i="1" s="1"/>
  <c r="G43" i="1"/>
  <c r="G44" i="1" s="1"/>
  <c r="I43" i="1"/>
  <c r="I44" i="1" s="1"/>
  <c r="I45" i="1" s="1"/>
  <c r="H43" i="1"/>
  <c r="H44" i="1" s="1"/>
  <c r="H45" i="1" s="1"/>
  <c r="K39" i="1" l="1"/>
  <c r="K41" i="1" s="1"/>
  <c r="L52" i="1"/>
  <c r="L31" i="1"/>
  <c r="L14" i="1"/>
  <c r="K35" i="1"/>
  <c r="K43" i="1" s="1"/>
  <c r="M7" i="1"/>
  <c r="K50" i="1"/>
  <c r="L16" i="1"/>
  <c r="K20" i="1"/>
  <c r="L18" i="1"/>
  <c r="L5" i="1"/>
  <c r="L32" i="1"/>
  <c r="L48" i="1" s="1"/>
  <c r="L12" i="1"/>
  <c r="L15" i="1"/>
  <c r="L13" i="1"/>
  <c r="L34" i="1"/>
  <c r="L38" i="1" s="1"/>
  <c r="L40" i="1" s="1"/>
  <c r="L19" i="1"/>
  <c r="L33" i="1"/>
  <c r="L37" i="1" s="1"/>
  <c r="L17" i="1"/>
  <c r="J44" i="1"/>
  <c r="J45" i="1" s="1"/>
  <c r="M13" i="1"/>
  <c r="M16" i="1"/>
  <c r="M19" i="1"/>
  <c r="H46" i="1"/>
  <c r="H49" i="1" s="1"/>
  <c r="H51" i="1" s="1"/>
  <c r="I46" i="1"/>
  <c r="I49" i="1" s="1"/>
  <c r="I51" i="1" s="1"/>
  <c r="G45" i="1"/>
  <c r="G46" i="1" s="1"/>
  <c r="G49" i="1" s="1"/>
  <c r="G51" i="1" s="1"/>
  <c r="N7" i="1"/>
  <c r="M5" i="1"/>
  <c r="M52" i="1" l="1"/>
  <c r="M31" i="1"/>
  <c r="M32" i="1" s="1"/>
  <c r="M50" i="1" s="1"/>
  <c r="N52" i="1"/>
  <c r="N31" i="1"/>
  <c r="L39" i="1"/>
  <c r="L41" i="1" s="1"/>
  <c r="M14" i="1"/>
  <c r="M15" i="1"/>
  <c r="M12" i="1"/>
  <c r="M34" i="1"/>
  <c r="M38" i="1" s="1"/>
  <c r="M40" i="1" s="1"/>
  <c r="M18" i="1"/>
  <c r="M33" i="1"/>
  <c r="M37" i="1" s="1"/>
  <c r="M17" i="1"/>
  <c r="K44" i="1"/>
  <c r="K45" i="1" s="1"/>
  <c r="K46" i="1" s="1"/>
  <c r="K49" i="1" s="1"/>
  <c r="K51" i="1" s="1"/>
  <c r="K53" i="1" s="1"/>
  <c r="L50" i="1"/>
  <c r="H53" i="1"/>
  <c r="G53" i="1"/>
  <c r="I53" i="1"/>
  <c r="L20" i="1"/>
  <c r="L35" i="1"/>
  <c r="L43" i="1" s="1"/>
  <c r="J46" i="1"/>
  <c r="J49" i="1" s="1"/>
  <c r="J51" i="1" s="1"/>
  <c r="N12" i="1"/>
  <c r="N13" i="1"/>
  <c r="N32" i="1"/>
  <c r="N50" i="1" s="1"/>
  <c r="N14" i="1"/>
  <c r="N18" i="1"/>
  <c r="N19" i="1"/>
  <c r="N16" i="1"/>
  <c r="N17" i="1"/>
  <c r="N15" i="1"/>
  <c r="M48" i="1"/>
  <c r="N5" i="1"/>
  <c r="O7" i="1"/>
  <c r="N34" i="1"/>
  <c r="N38" i="1" s="1"/>
  <c r="N40" i="1" s="1"/>
  <c r="N33" i="1"/>
  <c r="N37" i="1" s="1"/>
  <c r="M20" i="1" l="1"/>
  <c r="M39" i="1"/>
  <c r="M41" i="1" s="1"/>
  <c r="O52" i="1"/>
  <c r="O31" i="1"/>
  <c r="O32" i="1" s="1"/>
  <c r="O48" i="1" s="1"/>
  <c r="M35" i="1"/>
  <c r="M43" i="1" s="1"/>
  <c r="M44" i="1" s="1"/>
  <c r="O5" i="1"/>
  <c r="P7" i="1"/>
  <c r="J53" i="1"/>
  <c r="N48" i="1"/>
  <c r="L44" i="1"/>
  <c r="L45" i="1" s="1"/>
  <c r="L46" i="1" s="1"/>
  <c r="L49" i="1" s="1"/>
  <c r="L51" i="1" s="1"/>
  <c r="L53" i="1" s="1"/>
  <c r="O13" i="1"/>
  <c r="O12" i="1"/>
  <c r="O16" i="1"/>
  <c r="O14" i="1"/>
  <c r="O18" i="1"/>
  <c r="O19" i="1"/>
  <c r="O17" i="1"/>
  <c r="O15" i="1"/>
  <c r="N35" i="1"/>
  <c r="N39" i="1"/>
  <c r="N41" i="1" s="1"/>
  <c r="N20" i="1"/>
  <c r="O33" i="1"/>
  <c r="O37" i="1" s="1"/>
  <c r="O34" i="1"/>
  <c r="O38" i="1" s="1"/>
  <c r="O39" i="1" l="1"/>
  <c r="P52" i="1"/>
  <c r="P31" i="1"/>
  <c r="P32" i="1" s="1"/>
  <c r="P5" i="1"/>
  <c r="P34" i="1"/>
  <c r="P38" i="1" s="1"/>
  <c r="P40" i="1" s="1"/>
  <c r="P12" i="1"/>
  <c r="P14" i="1"/>
  <c r="P15" i="1"/>
  <c r="P13" i="1"/>
  <c r="P19" i="1"/>
  <c r="P18" i="1"/>
  <c r="Q7" i="1"/>
  <c r="Q33" i="1" s="1"/>
  <c r="Q37" i="1" s="1"/>
  <c r="P17" i="1"/>
  <c r="P33" i="1"/>
  <c r="P37" i="1" s="1"/>
  <c r="P16" i="1"/>
  <c r="N43" i="1"/>
  <c r="N44" i="1" s="1"/>
  <c r="N45" i="1" s="1"/>
  <c r="O50" i="1"/>
  <c r="Q15" i="1"/>
  <c r="O40" i="1"/>
  <c r="O41" i="1" s="1"/>
  <c r="O20" i="1"/>
  <c r="O35" i="1"/>
  <c r="M45" i="1"/>
  <c r="M46" i="1" s="1"/>
  <c r="M49" i="1" s="1"/>
  <c r="M51" i="1" s="1"/>
  <c r="Q39" i="1" l="1"/>
  <c r="P50" i="1"/>
  <c r="P48" i="1"/>
  <c r="P39" i="1"/>
  <c r="P41" i="1" s="1"/>
  <c r="Q18" i="1"/>
  <c r="Q34" i="1"/>
  <c r="Q38" i="1" s="1"/>
  <c r="Q40" i="1" s="1"/>
  <c r="Q12" i="1"/>
  <c r="Q52" i="1"/>
  <c r="Q31" i="1"/>
  <c r="Q32" i="1" s="1"/>
  <c r="Q13" i="1"/>
  <c r="P20" i="1"/>
  <c r="P35" i="1"/>
  <c r="P43" i="1" s="1"/>
  <c r="Q17" i="1"/>
  <c r="Q19" i="1"/>
  <c r="R7" i="1"/>
  <c r="Q14" i="1"/>
  <c r="Q5" i="1"/>
  <c r="Q16" i="1"/>
  <c r="M53" i="1"/>
  <c r="N46" i="1"/>
  <c r="N49" i="1" s="1"/>
  <c r="N51" i="1" s="1"/>
  <c r="O43" i="1"/>
  <c r="O44" i="1" s="1"/>
  <c r="O45" i="1" s="1"/>
  <c r="O46" i="1" s="1"/>
  <c r="O49" i="1" s="1"/>
  <c r="O51" i="1" s="1"/>
  <c r="O53" i="1" s="1"/>
  <c r="Q50" i="1" l="1"/>
  <c r="Q48" i="1"/>
  <c r="R52" i="1"/>
  <c r="R31" i="1"/>
  <c r="R32" i="1" s="1"/>
  <c r="R48" i="1" s="1"/>
  <c r="Q41" i="1"/>
  <c r="Q35" i="1"/>
  <c r="P44" i="1"/>
  <c r="P45" i="1" s="1"/>
  <c r="S7" i="1"/>
  <c r="S17" i="1" s="1"/>
  <c r="R15" i="1"/>
  <c r="R13" i="1"/>
  <c r="R34" i="1"/>
  <c r="R38" i="1" s="1"/>
  <c r="R40" i="1" s="1"/>
  <c r="R19" i="1"/>
  <c r="R12" i="1"/>
  <c r="R5" i="1"/>
  <c r="R33" i="1"/>
  <c r="R37" i="1" s="1"/>
  <c r="R18" i="1"/>
  <c r="R16" i="1"/>
  <c r="R17" i="1"/>
  <c r="R14" i="1"/>
  <c r="Q20" i="1"/>
  <c r="N53" i="1"/>
  <c r="R50" i="1"/>
  <c r="Q43" i="1"/>
  <c r="Q44" i="1" s="1"/>
  <c r="Q45" i="1" s="1"/>
  <c r="R39" i="1" l="1"/>
  <c r="R41" i="1"/>
  <c r="R20" i="1"/>
  <c r="S15" i="1"/>
  <c r="S52" i="1"/>
  <c r="S31" i="1"/>
  <c r="S32" i="1" s="1"/>
  <c r="S48" i="1" s="1"/>
  <c r="S13" i="1"/>
  <c r="S5" i="1"/>
  <c r="S14" i="1"/>
  <c r="S16" i="1"/>
  <c r="S18" i="1"/>
  <c r="T7" i="1"/>
  <c r="S33" i="1"/>
  <c r="S37" i="1" s="1"/>
  <c r="S19" i="1"/>
  <c r="S34" i="1"/>
  <c r="S38" i="1" s="1"/>
  <c r="S40" i="1" s="1"/>
  <c r="S12" i="1"/>
  <c r="S20" i="1" s="1"/>
  <c r="P46" i="1"/>
  <c r="P49" i="1" s="1"/>
  <c r="P51" i="1" s="1"/>
  <c r="P53" i="1" s="1"/>
  <c r="R35" i="1"/>
  <c r="T13" i="1"/>
  <c r="T12" i="1"/>
  <c r="T14" i="1"/>
  <c r="T19" i="1"/>
  <c r="T18" i="1"/>
  <c r="T16" i="1"/>
  <c r="T15" i="1"/>
  <c r="Q46" i="1"/>
  <c r="Q49" i="1" s="1"/>
  <c r="Q51" i="1" s="1"/>
  <c r="R43" i="1"/>
  <c r="R44" i="1" s="1"/>
  <c r="R45" i="1" s="1"/>
  <c r="T33" i="1"/>
  <c r="T37" i="1" s="1"/>
  <c r="U7" i="1"/>
  <c r="T5" i="1"/>
  <c r="T39" i="1" l="1"/>
  <c r="S39" i="1"/>
  <c r="S41" i="1" s="1"/>
  <c r="T52" i="1"/>
  <c r="T31" i="1"/>
  <c r="T32" i="1" s="1"/>
  <c r="T48" i="1" s="1"/>
  <c r="U52" i="1"/>
  <c r="U31" i="1"/>
  <c r="S50" i="1"/>
  <c r="S35" i="1"/>
  <c r="S43" i="1" s="1"/>
  <c r="S44" i="1" s="1"/>
  <c r="S45" i="1" s="1"/>
  <c r="T34" i="1"/>
  <c r="T38" i="1" s="1"/>
  <c r="T40" i="1" s="1"/>
  <c r="T17" i="1"/>
  <c r="Q53" i="1"/>
  <c r="U12" i="1"/>
  <c r="U32" i="1"/>
  <c r="U48" i="1" s="1"/>
  <c r="U13" i="1"/>
  <c r="U19" i="1"/>
  <c r="U16" i="1"/>
  <c r="U14" i="1"/>
  <c r="U18" i="1"/>
  <c r="U17" i="1"/>
  <c r="U15" i="1"/>
  <c r="R46" i="1"/>
  <c r="R49" i="1" s="1"/>
  <c r="R51" i="1" s="1"/>
  <c r="U33" i="1"/>
  <c r="U37" i="1" s="1"/>
  <c r="U34" i="1"/>
  <c r="U38" i="1" s="1"/>
  <c r="U40" i="1" s="1"/>
  <c r="T35" i="1"/>
  <c r="T20" i="1"/>
  <c r="V7" i="1"/>
  <c r="U5" i="1"/>
  <c r="T50" i="1" l="1"/>
  <c r="V52" i="1"/>
  <c r="V31" i="1"/>
  <c r="U39" i="1"/>
  <c r="U41" i="1"/>
  <c r="T41" i="1"/>
  <c r="R53" i="1"/>
  <c r="U50" i="1"/>
  <c r="V12" i="1"/>
  <c r="V13" i="1"/>
  <c r="V32" i="1"/>
  <c r="V50" i="1" s="1"/>
  <c r="V14" i="1"/>
  <c r="V19" i="1"/>
  <c r="V17" i="1"/>
  <c r="V16" i="1"/>
  <c r="V18" i="1"/>
  <c r="V15" i="1"/>
  <c r="S46" i="1"/>
  <c r="S49" i="1" s="1"/>
  <c r="S51" i="1" s="1"/>
  <c r="T43" i="1"/>
  <c r="U35" i="1"/>
  <c r="V34" i="1"/>
  <c r="V38" i="1" s="1"/>
  <c r="V40" i="1" s="1"/>
  <c r="V33" i="1"/>
  <c r="V37" i="1" s="1"/>
  <c r="U20" i="1"/>
  <c r="V5" i="1"/>
  <c r="W7" i="1"/>
  <c r="V39" i="1" l="1"/>
  <c r="V41" i="1" s="1"/>
  <c r="T44" i="1"/>
  <c r="T45" i="1" s="1"/>
  <c r="T46" i="1" s="1"/>
  <c r="T49" i="1" s="1"/>
  <c r="T51" i="1" s="1"/>
  <c r="W52" i="1"/>
  <c r="W31" i="1"/>
  <c r="S53" i="1"/>
  <c r="V48" i="1"/>
  <c r="W32" i="1"/>
  <c r="W50" i="1" s="1"/>
  <c r="W13" i="1"/>
  <c r="W12" i="1"/>
  <c r="W17" i="1"/>
  <c r="W18" i="1"/>
  <c r="W19" i="1"/>
  <c r="W14" i="1"/>
  <c r="W16" i="1"/>
  <c r="W15" i="1"/>
  <c r="U43" i="1"/>
  <c r="U44" i="1" s="1"/>
  <c r="U45" i="1" s="1"/>
  <c r="V35" i="1"/>
  <c r="W34" i="1"/>
  <c r="W38" i="1" s="1"/>
  <c r="W40" i="1" s="1"/>
  <c r="W33" i="1"/>
  <c r="W37" i="1" s="1"/>
  <c r="V20" i="1"/>
  <c r="W5" i="1"/>
  <c r="X7" i="1"/>
  <c r="X52" i="1" l="1"/>
  <c r="X31" i="1"/>
  <c r="X32" i="1" s="1"/>
  <c r="X50" i="1" s="1"/>
  <c r="W39" i="1"/>
  <c r="W41" i="1" s="1"/>
  <c r="T53" i="1"/>
  <c r="W48" i="1"/>
  <c r="X13" i="1"/>
  <c r="X12" i="1"/>
  <c r="X19" i="1"/>
  <c r="X17" i="1"/>
  <c r="X14" i="1"/>
  <c r="X16" i="1"/>
  <c r="X18" i="1"/>
  <c r="X15" i="1"/>
  <c r="U46" i="1"/>
  <c r="U49" i="1" s="1"/>
  <c r="U51" i="1" s="1"/>
  <c r="V43" i="1"/>
  <c r="V44" i="1" s="1"/>
  <c r="W35" i="1"/>
  <c r="X34" i="1"/>
  <c r="X38" i="1" s="1"/>
  <c r="X40" i="1" s="1"/>
  <c r="X33" i="1"/>
  <c r="X37" i="1" s="1"/>
  <c r="W20" i="1"/>
  <c r="X5" i="1"/>
  <c r="Y7" i="1"/>
  <c r="Y52" i="1" l="1"/>
  <c r="Y31" i="1"/>
  <c r="X39" i="1"/>
  <c r="X41" i="1"/>
  <c r="U53" i="1"/>
  <c r="X48" i="1"/>
  <c r="Y32" i="1"/>
  <c r="Y50" i="1" s="1"/>
  <c r="Y13" i="1"/>
  <c r="Y12" i="1"/>
  <c r="Y16" i="1"/>
  <c r="Y17" i="1"/>
  <c r="Y18" i="1"/>
  <c r="Y19" i="1"/>
  <c r="Y14" i="1"/>
  <c r="Y15" i="1"/>
  <c r="V45" i="1"/>
  <c r="V46" i="1" s="1"/>
  <c r="V49" i="1" s="1"/>
  <c r="V51" i="1" s="1"/>
  <c r="W43" i="1"/>
  <c r="W44" i="1" s="1"/>
  <c r="X35" i="1"/>
  <c r="Y34" i="1"/>
  <c r="Y38" i="1" s="1"/>
  <c r="Y40" i="1" s="1"/>
  <c r="Y33" i="1"/>
  <c r="Y37" i="1" s="1"/>
  <c r="X20" i="1"/>
  <c r="Y5" i="1"/>
  <c r="Z7" i="1"/>
  <c r="Y39" i="1" l="1"/>
  <c r="Y41" i="1" s="1"/>
  <c r="Z52" i="1"/>
  <c r="Z31" i="1"/>
  <c r="Z32" i="1" s="1"/>
  <c r="Z48" i="1" s="1"/>
  <c r="V53" i="1"/>
  <c r="Y48" i="1"/>
  <c r="Z13" i="1"/>
  <c r="Z12" i="1"/>
  <c r="Z18" i="1"/>
  <c r="Z14" i="1"/>
  <c r="Z16" i="1"/>
  <c r="Z19" i="1"/>
  <c r="Z17" i="1"/>
  <c r="Z15" i="1"/>
  <c r="W45" i="1"/>
  <c r="W46" i="1" s="1"/>
  <c r="W49" i="1" s="1"/>
  <c r="W51" i="1" s="1"/>
  <c r="X43" i="1"/>
  <c r="X44" i="1" s="1"/>
  <c r="X45" i="1" s="1"/>
  <c r="Y35" i="1"/>
  <c r="Z34" i="1"/>
  <c r="Z38" i="1" s="1"/>
  <c r="Z40" i="1" s="1"/>
  <c r="Z33" i="1"/>
  <c r="Z37" i="1" s="1"/>
  <c r="Y20" i="1"/>
  <c r="Z5" i="1"/>
  <c r="AA7" i="1"/>
  <c r="Z39" i="1" l="1"/>
  <c r="Z41" i="1" s="1"/>
  <c r="AA52" i="1"/>
  <c r="AA31" i="1"/>
  <c r="W53" i="1"/>
  <c r="Z50" i="1"/>
  <c r="AA13" i="1"/>
  <c r="AA32" i="1"/>
  <c r="AA48" i="1" s="1"/>
  <c r="AA12" i="1"/>
  <c r="AA16" i="1"/>
  <c r="AA19" i="1"/>
  <c r="AA18" i="1"/>
  <c r="AA14" i="1"/>
  <c r="AA17" i="1"/>
  <c r="AA15" i="1"/>
  <c r="X46" i="1"/>
  <c r="X49" i="1" s="1"/>
  <c r="X51" i="1" s="1"/>
  <c r="Y43" i="1"/>
  <c r="Y44" i="1" s="1"/>
  <c r="Y45" i="1" s="1"/>
  <c r="Z35" i="1"/>
  <c r="AA34" i="1"/>
  <c r="AA38" i="1" s="1"/>
  <c r="AA40" i="1" s="1"/>
  <c r="AA33" i="1"/>
  <c r="AA37" i="1" s="1"/>
  <c r="Z20" i="1"/>
  <c r="AB7" i="1"/>
  <c r="AA5" i="1"/>
  <c r="AB52" i="1" l="1"/>
  <c r="AB31" i="1"/>
  <c r="AA39" i="1"/>
  <c r="AA41" i="1" s="1"/>
  <c r="X53" i="1"/>
  <c r="AA50" i="1"/>
  <c r="AB13" i="1"/>
  <c r="AB12" i="1"/>
  <c r="AB32" i="1"/>
  <c r="AB48" i="1" s="1"/>
  <c r="AB16" i="1"/>
  <c r="AB18" i="1"/>
  <c r="AB17" i="1"/>
  <c r="AB19" i="1"/>
  <c r="AB14" i="1"/>
  <c r="AB15" i="1"/>
  <c r="Y46" i="1"/>
  <c r="Y49" i="1" s="1"/>
  <c r="Y51" i="1" s="1"/>
  <c r="Z43" i="1"/>
  <c r="Z44" i="1" s="1"/>
  <c r="Z45" i="1" s="1"/>
  <c r="AA35" i="1"/>
  <c r="AB33" i="1"/>
  <c r="AB37" i="1" s="1"/>
  <c r="AB34" i="1"/>
  <c r="AB38" i="1" s="1"/>
  <c r="AB40" i="1" s="1"/>
  <c r="AA20" i="1"/>
  <c r="AC7" i="1"/>
  <c r="AB5" i="1"/>
  <c r="AC52" i="1" l="1"/>
  <c r="AC31" i="1"/>
  <c r="AB39" i="1"/>
  <c r="AB41" i="1" s="1"/>
  <c r="Y53" i="1"/>
  <c r="AC12" i="1"/>
  <c r="AC32" i="1"/>
  <c r="AC48" i="1" s="1"/>
  <c r="AC13" i="1"/>
  <c r="AC16" i="1"/>
  <c r="AC18" i="1"/>
  <c r="AC17" i="1"/>
  <c r="AC19" i="1"/>
  <c r="AC14" i="1"/>
  <c r="AC15" i="1"/>
  <c r="AB50" i="1"/>
  <c r="Z46" i="1"/>
  <c r="Z49" i="1" s="1"/>
  <c r="Z51" i="1" s="1"/>
  <c r="AA43" i="1"/>
  <c r="AA44" i="1" s="1"/>
  <c r="AA45" i="1" s="1"/>
  <c r="AB35" i="1"/>
  <c r="AC33" i="1"/>
  <c r="AC37" i="1" s="1"/>
  <c r="AC34" i="1"/>
  <c r="AC38" i="1" s="1"/>
  <c r="AC40" i="1" s="1"/>
  <c r="AB20" i="1"/>
  <c r="AC5" i="1"/>
  <c r="AD7" i="1"/>
  <c r="AD52" i="1" l="1"/>
  <c r="AD31" i="1"/>
  <c r="AD32" i="1" s="1"/>
  <c r="AD50" i="1" s="1"/>
  <c r="AC39" i="1"/>
  <c r="AC41" i="1" s="1"/>
  <c r="Z53" i="1"/>
  <c r="AC50" i="1"/>
  <c r="AD12" i="1"/>
  <c r="AD13" i="1"/>
  <c r="AD16" i="1"/>
  <c r="AD18" i="1"/>
  <c r="AD19" i="1"/>
  <c r="AD17" i="1"/>
  <c r="AD14" i="1"/>
  <c r="AD15" i="1"/>
  <c r="AA46" i="1"/>
  <c r="AA49" i="1" s="1"/>
  <c r="AA51" i="1" s="1"/>
  <c r="AB43" i="1"/>
  <c r="AB44" i="1" s="1"/>
  <c r="AB45" i="1"/>
  <c r="AC35" i="1"/>
  <c r="AD33" i="1"/>
  <c r="AD37" i="1" s="1"/>
  <c r="AD34" i="1"/>
  <c r="AD38" i="1" s="1"/>
  <c r="AD40" i="1" s="1"/>
  <c r="AC20" i="1"/>
  <c r="AD5" i="1"/>
  <c r="AE7" i="1"/>
  <c r="AE31" i="1" s="1"/>
  <c r="AD39" i="1" l="1"/>
  <c r="AD41" i="1"/>
  <c r="AA53" i="1"/>
  <c r="AE32" i="1"/>
  <c r="AE48" i="1" s="1"/>
  <c r="AE13" i="1"/>
  <c r="AE12" i="1"/>
  <c r="AE18" i="1"/>
  <c r="AE19" i="1"/>
  <c r="AE16" i="1"/>
  <c r="AE17" i="1"/>
  <c r="AE14" i="1"/>
  <c r="AE15" i="1"/>
  <c r="AD48" i="1"/>
  <c r="AB46" i="1"/>
  <c r="AB49" i="1" s="1"/>
  <c r="AB51" i="1" s="1"/>
  <c r="AC43" i="1"/>
  <c r="AC44" i="1" s="1"/>
  <c r="AC45" i="1" s="1"/>
  <c r="AD35" i="1"/>
  <c r="AE34" i="1"/>
  <c r="AE38" i="1" s="1"/>
  <c r="AE40" i="1" s="1"/>
  <c r="AE33" i="1"/>
  <c r="AE37" i="1" s="1"/>
  <c r="AD20" i="1"/>
  <c r="AE5" i="1"/>
  <c r="AF7" i="1"/>
  <c r="AF31" i="1" s="1"/>
  <c r="AE39" i="1" l="1"/>
  <c r="AE41" i="1" s="1"/>
  <c r="AB53" i="1"/>
  <c r="AE50" i="1"/>
  <c r="AF13" i="1"/>
  <c r="AF12" i="1"/>
  <c r="AF32" i="1"/>
  <c r="AF50" i="1" s="1"/>
  <c r="AF16" i="1"/>
  <c r="AF19" i="1"/>
  <c r="AF14" i="1"/>
  <c r="AF18" i="1"/>
  <c r="AF17" i="1"/>
  <c r="AF15" i="1"/>
  <c r="AC46" i="1"/>
  <c r="AC49" i="1" s="1"/>
  <c r="AC51" i="1" s="1"/>
  <c r="AD43" i="1"/>
  <c r="AD44" i="1" s="1"/>
  <c r="AD45" i="1" s="1"/>
  <c r="AE35" i="1"/>
  <c r="AF34" i="1"/>
  <c r="AF38" i="1" s="1"/>
  <c r="AF40" i="1" s="1"/>
  <c r="AF33" i="1"/>
  <c r="AF37" i="1" s="1"/>
  <c r="AE20" i="1"/>
  <c r="AF5" i="1"/>
  <c r="AG7" i="1"/>
  <c r="AG31" i="1" s="1"/>
  <c r="AF39" i="1" l="1"/>
  <c r="AF41" i="1"/>
  <c r="AC53" i="1"/>
  <c r="AF48" i="1"/>
  <c r="AG32" i="1"/>
  <c r="AG50" i="1" s="1"/>
  <c r="AG13" i="1"/>
  <c r="AG12" i="1"/>
  <c r="AG18" i="1"/>
  <c r="AG14" i="1"/>
  <c r="AG19" i="1"/>
  <c r="AG17" i="1"/>
  <c r="AG16" i="1"/>
  <c r="AG15" i="1"/>
  <c r="AD46" i="1"/>
  <c r="AD49" i="1" s="1"/>
  <c r="AD51" i="1" s="1"/>
  <c r="AE43" i="1"/>
  <c r="AE44" i="1" s="1"/>
  <c r="AE45" i="1" s="1"/>
  <c r="AF35" i="1"/>
  <c r="AG34" i="1"/>
  <c r="AG38" i="1" s="1"/>
  <c r="AG40" i="1" s="1"/>
  <c r="AG33" i="1"/>
  <c r="AG37" i="1" s="1"/>
  <c r="AF20" i="1"/>
  <c r="AG5" i="1"/>
  <c r="AH7" i="1"/>
  <c r="AH21" i="1" l="1"/>
  <c r="AH31" i="1"/>
  <c r="AH32" i="1" s="1"/>
  <c r="AH48" i="1" s="1"/>
  <c r="AG39" i="1"/>
  <c r="AG41" i="1" s="1"/>
  <c r="AD53" i="1"/>
  <c r="AG48" i="1"/>
  <c r="AH13" i="1"/>
  <c r="AH12" i="1"/>
  <c r="AH14" i="1"/>
  <c r="AH16" i="1"/>
  <c r="AH18" i="1"/>
  <c r="AH19" i="1"/>
  <c r="AH17" i="1"/>
  <c r="AH15" i="1"/>
  <c r="AE46" i="1"/>
  <c r="AE49" i="1" s="1"/>
  <c r="AE51" i="1" s="1"/>
  <c r="AF43" i="1"/>
  <c r="AF44" i="1" s="1"/>
  <c r="AF45" i="1" s="1"/>
  <c r="AG35" i="1"/>
  <c r="AH34" i="1"/>
  <c r="AH38" i="1" s="1"/>
  <c r="AH40" i="1" s="1"/>
  <c r="AH33" i="1"/>
  <c r="AH37" i="1" s="1"/>
  <c r="AG20" i="1"/>
  <c r="AH5" i="1"/>
  <c r="AI7" i="1"/>
  <c r="AI21" i="1" l="1"/>
  <c r="AI31" i="1"/>
  <c r="AH39" i="1"/>
  <c r="AH41" i="1" s="1"/>
  <c r="AH50" i="1"/>
  <c r="AI13" i="1"/>
  <c r="AI32" i="1"/>
  <c r="AI48" i="1" s="1"/>
  <c r="AI12" i="1"/>
  <c r="AI17" i="1"/>
  <c r="AI14" i="1"/>
  <c r="AI18" i="1"/>
  <c r="AI19" i="1"/>
  <c r="AI16" i="1"/>
  <c r="AI15" i="1"/>
  <c r="AF46" i="1"/>
  <c r="AF49" i="1" s="1"/>
  <c r="AF51" i="1" s="1"/>
  <c r="AG43" i="1"/>
  <c r="AG44" i="1" s="1"/>
  <c r="AG45" i="1" s="1"/>
  <c r="AH35" i="1"/>
  <c r="AI34" i="1"/>
  <c r="AI38" i="1" s="1"/>
  <c r="AI40" i="1" s="1"/>
  <c r="AI33" i="1"/>
  <c r="AI37" i="1" s="1"/>
  <c r="AH20" i="1"/>
  <c r="AJ7" i="1"/>
  <c r="AI5" i="1"/>
  <c r="AJ21" i="1" l="1"/>
  <c r="AJ31" i="1"/>
  <c r="AI39" i="1"/>
  <c r="AI41" i="1" s="1"/>
  <c r="AI50" i="1"/>
  <c r="AJ13" i="1"/>
  <c r="AJ12" i="1"/>
  <c r="AJ32" i="1"/>
  <c r="AJ48" i="1" s="1"/>
  <c r="AJ14" i="1"/>
  <c r="AJ18" i="1"/>
  <c r="AJ16" i="1"/>
  <c r="AJ17" i="1"/>
  <c r="AJ19" i="1"/>
  <c r="AJ15" i="1"/>
  <c r="AG46" i="1"/>
  <c r="AG49" i="1" s="1"/>
  <c r="AG51" i="1" s="1"/>
  <c r="AH43" i="1"/>
  <c r="AH44" i="1" s="1"/>
  <c r="AH45" i="1" s="1"/>
  <c r="AI35" i="1"/>
  <c r="AJ33" i="1"/>
  <c r="AJ37" i="1" s="1"/>
  <c r="AJ34" i="1"/>
  <c r="AJ38" i="1" s="1"/>
  <c r="AJ40" i="1" s="1"/>
  <c r="AI20" i="1"/>
  <c r="AK7" i="1"/>
  <c r="AJ5" i="1"/>
  <c r="AK21" i="1" l="1"/>
  <c r="AK31" i="1"/>
  <c r="AJ39" i="1"/>
  <c r="AJ41" i="1" s="1"/>
  <c r="AJ50" i="1"/>
  <c r="AK12" i="1"/>
  <c r="AK32" i="1"/>
  <c r="AK48" i="1" s="1"/>
  <c r="AK13" i="1"/>
  <c r="AK17" i="1"/>
  <c r="AK16" i="1"/>
  <c r="AK18" i="1"/>
  <c r="AK14" i="1"/>
  <c r="AK19" i="1"/>
  <c r="AK15" i="1"/>
  <c r="AH46" i="1"/>
  <c r="AH49" i="1" s="1"/>
  <c r="AH51" i="1" s="1"/>
  <c r="AI43" i="1"/>
  <c r="AI44" i="1" s="1"/>
  <c r="AI45" i="1" s="1"/>
  <c r="AJ35" i="1"/>
  <c r="AK33" i="1"/>
  <c r="AK37" i="1" s="1"/>
  <c r="AK34" i="1"/>
  <c r="AK38" i="1" s="1"/>
  <c r="AK40" i="1" s="1"/>
  <c r="AJ20" i="1"/>
  <c r="AL7" i="1"/>
  <c r="AK5" i="1"/>
  <c r="AL21" i="1" l="1"/>
  <c r="AL31" i="1"/>
  <c r="AK39" i="1"/>
  <c r="AK41" i="1" s="1"/>
  <c r="AL12" i="1"/>
  <c r="AL13" i="1"/>
  <c r="AL32" i="1"/>
  <c r="AL50" i="1" s="1"/>
  <c r="AL18" i="1"/>
  <c r="AL14" i="1"/>
  <c r="AL19" i="1"/>
  <c r="AL16" i="1"/>
  <c r="AL17" i="1"/>
  <c r="AL15" i="1"/>
  <c r="AK50" i="1"/>
  <c r="AI46" i="1"/>
  <c r="AI49" i="1" s="1"/>
  <c r="AI51" i="1" s="1"/>
  <c r="AJ43" i="1"/>
  <c r="AJ44" i="1" s="1"/>
  <c r="AJ45" i="1" s="1"/>
  <c r="AK35" i="1"/>
  <c r="AL34" i="1"/>
  <c r="AL38" i="1" s="1"/>
  <c r="AL40" i="1" s="1"/>
  <c r="AL33" i="1"/>
  <c r="AL37" i="1" s="1"/>
  <c r="AK20" i="1"/>
  <c r="AM7" i="1"/>
  <c r="AL5" i="1"/>
  <c r="AM21" i="1" l="1"/>
  <c r="AM31" i="1"/>
  <c r="AM32" i="1" s="1"/>
  <c r="AM50" i="1" s="1"/>
  <c r="AL39" i="1"/>
  <c r="AL41" i="1" s="1"/>
  <c r="AL48" i="1"/>
  <c r="AM12" i="1"/>
  <c r="AM13" i="1"/>
  <c r="AM16" i="1"/>
  <c r="AM17" i="1"/>
  <c r="AM18" i="1"/>
  <c r="AM19" i="1"/>
  <c r="AM14" i="1"/>
  <c r="AM15" i="1"/>
  <c r="AJ46" i="1"/>
  <c r="AJ49" i="1" s="1"/>
  <c r="AJ51" i="1" s="1"/>
  <c r="AK43" i="1"/>
  <c r="AK44" i="1" s="1"/>
  <c r="AK45" i="1" s="1"/>
  <c r="AL35" i="1"/>
  <c r="AM34" i="1"/>
  <c r="AM38" i="1" s="1"/>
  <c r="AM40" i="1" s="1"/>
  <c r="AM33" i="1"/>
  <c r="AM37" i="1" s="1"/>
  <c r="AL20" i="1"/>
  <c r="AM5" i="1"/>
  <c r="AN7" i="1"/>
  <c r="AN21" i="1" l="1"/>
  <c r="AN31" i="1"/>
  <c r="AM39" i="1"/>
  <c r="AM41" i="1" s="1"/>
  <c r="AM48" i="1"/>
  <c r="AN13" i="1"/>
  <c r="AN12" i="1"/>
  <c r="AN32" i="1"/>
  <c r="AN50" i="1" s="1"/>
  <c r="AN19" i="1"/>
  <c r="AN18" i="1"/>
  <c r="AN14" i="1"/>
  <c r="AN16" i="1"/>
  <c r="AN17" i="1"/>
  <c r="AN15" i="1"/>
  <c r="AK46" i="1"/>
  <c r="AK49" i="1" s="1"/>
  <c r="AK51" i="1" s="1"/>
  <c r="AL43" i="1"/>
  <c r="AL44" i="1" s="1"/>
  <c r="AL45" i="1" s="1"/>
  <c r="AM35" i="1"/>
  <c r="AN34" i="1"/>
  <c r="AN38" i="1" s="1"/>
  <c r="AN40" i="1" s="1"/>
  <c r="AN33" i="1"/>
  <c r="AN37" i="1" s="1"/>
  <c r="AM20" i="1"/>
  <c r="AN5" i="1"/>
  <c r="AO7" i="1"/>
  <c r="AN39" i="1" l="1"/>
  <c r="AN41" i="1"/>
  <c r="AO21" i="1"/>
  <c r="AO31" i="1"/>
  <c r="AN48" i="1"/>
  <c r="AO32" i="1"/>
  <c r="AO50" i="1" s="1"/>
  <c r="AO13" i="1"/>
  <c r="AO12" i="1"/>
  <c r="AO17" i="1"/>
  <c r="AO16" i="1"/>
  <c r="AO14" i="1"/>
  <c r="AO19" i="1"/>
  <c r="AO18" i="1"/>
  <c r="AO15" i="1"/>
  <c r="AL46" i="1"/>
  <c r="AL49" i="1" s="1"/>
  <c r="AL51" i="1" s="1"/>
  <c r="AM43" i="1"/>
  <c r="AM44" i="1" s="1"/>
  <c r="AM45" i="1" s="1"/>
  <c r="AN35" i="1"/>
  <c r="AO34" i="1"/>
  <c r="AO38" i="1" s="1"/>
  <c r="AO40" i="1" s="1"/>
  <c r="AO33" i="1"/>
  <c r="AO37" i="1" s="1"/>
  <c r="AN20" i="1"/>
  <c r="AO5" i="1"/>
  <c r="AP7" i="1"/>
  <c r="AP21" i="1" l="1"/>
  <c r="AP31" i="1"/>
  <c r="AO39" i="1"/>
  <c r="AO41" i="1" s="1"/>
  <c r="AO48" i="1"/>
  <c r="AP13" i="1"/>
  <c r="AP12" i="1"/>
  <c r="AP32" i="1"/>
  <c r="AP48" i="1" s="1"/>
  <c r="AP19" i="1"/>
  <c r="AP18" i="1"/>
  <c r="AP14" i="1"/>
  <c r="AP16" i="1"/>
  <c r="AP17" i="1"/>
  <c r="AP15" i="1"/>
  <c r="AM46" i="1"/>
  <c r="AM49" i="1" s="1"/>
  <c r="AM51" i="1" s="1"/>
  <c r="AN43" i="1"/>
  <c r="AN44" i="1" s="1"/>
  <c r="AN45" i="1" s="1"/>
  <c r="AO35" i="1"/>
  <c r="AP34" i="1"/>
  <c r="AP38" i="1" s="1"/>
  <c r="AP40" i="1" s="1"/>
  <c r="AP33" i="1"/>
  <c r="AP37" i="1" s="1"/>
  <c r="AO20" i="1"/>
  <c r="AP5" i="1"/>
  <c r="AQ7" i="1"/>
  <c r="AQ21" i="1" l="1"/>
  <c r="AQ31" i="1"/>
  <c r="AP39" i="1"/>
  <c r="AP41" i="1" s="1"/>
  <c r="AP50" i="1"/>
  <c r="AQ13" i="1"/>
  <c r="AQ32" i="1"/>
  <c r="AQ48" i="1" s="1"/>
  <c r="AQ12" i="1"/>
  <c r="AQ19" i="1"/>
  <c r="AQ14" i="1"/>
  <c r="AQ18" i="1"/>
  <c r="AQ16" i="1"/>
  <c r="AQ17" i="1"/>
  <c r="AQ15" i="1"/>
  <c r="AN46" i="1"/>
  <c r="AN49" i="1" s="1"/>
  <c r="AN51" i="1" s="1"/>
  <c r="AO43" i="1"/>
  <c r="AO44" i="1" s="1"/>
  <c r="AO45" i="1" s="1"/>
  <c r="AP35" i="1"/>
  <c r="AQ34" i="1"/>
  <c r="AQ38" i="1" s="1"/>
  <c r="AQ40" i="1" s="1"/>
  <c r="AQ33" i="1"/>
  <c r="AQ37" i="1" s="1"/>
  <c r="AP20" i="1"/>
  <c r="AR7" i="1"/>
  <c r="AQ5" i="1"/>
  <c r="AR21" i="1" l="1"/>
  <c r="AR31" i="1"/>
  <c r="AQ39" i="1"/>
  <c r="AQ41" i="1" s="1"/>
  <c r="AR13" i="1"/>
  <c r="AR12" i="1"/>
  <c r="AR32" i="1"/>
  <c r="AR48" i="1" s="1"/>
  <c r="AR19" i="1"/>
  <c r="AR17" i="1"/>
  <c r="AR18" i="1"/>
  <c r="AR14" i="1"/>
  <c r="AR16" i="1"/>
  <c r="AR15" i="1"/>
  <c r="AQ50" i="1"/>
  <c r="AO46" i="1"/>
  <c r="AO49" i="1" s="1"/>
  <c r="AO51" i="1" s="1"/>
  <c r="AP43" i="1"/>
  <c r="AP44" i="1" s="1"/>
  <c r="AP45" i="1" s="1"/>
  <c r="AQ35" i="1"/>
  <c r="AR33" i="1"/>
  <c r="AR37" i="1" s="1"/>
  <c r="AR34" i="1"/>
  <c r="AR38" i="1"/>
  <c r="AR40" i="1" s="1"/>
  <c r="AQ20" i="1"/>
  <c r="AS7" i="1"/>
  <c r="AR5" i="1"/>
  <c r="AR39" i="1" l="1"/>
  <c r="AR41" i="1"/>
  <c r="AS21" i="1"/>
  <c r="AS31" i="1"/>
  <c r="AS12" i="1"/>
  <c r="AS32" i="1"/>
  <c r="AS48" i="1" s="1"/>
  <c r="AS13" i="1"/>
  <c r="AS16" i="1"/>
  <c r="AS14" i="1"/>
  <c r="AS19" i="1"/>
  <c r="AS18" i="1"/>
  <c r="AS17" i="1"/>
  <c r="AS15" i="1"/>
  <c r="AR50" i="1"/>
  <c r="AP46" i="1"/>
  <c r="AP49" i="1" s="1"/>
  <c r="AP51" i="1" s="1"/>
  <c r="AQ43" i="1"/>
  <c r="AQ44" i="1" s="1"/>
  <c r="AQ45" i="1" s="1"/>
  <c r="AR35" i="1"/>
  <c r="AS33" i="1"/>
  <c r="AS37" i="1" s="1"/>
  <c r="AS34" i="1"/>
  <c r="AS38" i="1"/>
  <c r="AS40" i="1" s="1"/>
  <c r="AR20" i="1"/>
  <c r="AT7" i="1"/>
  <c r="AS5" i="1"/>
  <c r="AT21" i="1" l="1"/>
  <c r="AT31" i="1"/>
  <c r="AS39" i="1"/>
  <c r="AS41" i="1" s="1"/>
  <c r="AS50" i="1"/>
  <c r="AT12" i="1"/>
  <c r="AT13" i="1"/>
  <c r="AT32" i="1"/>
  <c r="AT50" i="1" s="1"/>
  <c r="AT16" i="1"/>
  <c r="AT19" i="1"/>
  <c r="AT14" i="1"/>
  <c r="AT18" i="1"/>
  <c r="AT17" i="1"/>
  <c r="AT15" i="1"/>
  <c r="AQ46" i="1"/>
  <c r="AQ49" i="1" s="1"/>
  <c r="AQ51" i="1" s="1"/>
  <c r="AR43" i="1"/>
  <c r="AR44" i="1" s="1"/>
  <c r="AR45" i="1" s="1"/>
  <c r="AS35" i="1"/>
  <c r="AT34" i="1"/>
  <c r="AT38" i="1" s="1"/>
  <c r="AT40" i="1" s="1"/>
  <c r="AT33" i="1"/>
  <c r="AT37" i="1" s="1"/>
  <c r="AS20" i="1"/>
  <c r="AU7" i="1"/>
  <c r="AT5" i="1"/>
  <c r="AT39" i="1" l="1"/>
  <c r="AT41" i="1"/>
  <c r="AU21" i="1"/>
  <c r="AU31" i="1"/>
  <c r="AT48" i="1"/>
  <c r="AU32" i="1"/>
  <c r="AU48" i="1" s="1"/>
  <c r="AU13" i="1"/>
  <c r="AU12" i="1"/>
  <c r="AU16" i="1"/>
  <c r="AU17" i="1"/>
  <c r="AU14" i="1"/>
  <c r="AU18" i="1"/>
  <c r="AU19" i="1"/>
  <c r="AU15" i="1"/>
  <c r="AR46" i="1"/>
  <c r="AR49" i="1" s="1"/>
  <c r="AR51" i="1" s="1"/>
  <c r="AS43" i="1"/>
  <c r="AS44" i="1" s="1"/>
  <c r="AS45" i="1" s="1"/>
  <c r="AT35" i="1"/>
  <c r="AU34" i="1"/>
  <c r="AU38" i="1" s="1"/>
  <c r="AU40" i="1" s="1"/>
  <c r="AU33" i="1"/>
  <c r="AU37" i="1" s="1"/>
  <c r="AT20" i="1"/>
  <c r="AU5" i="1"/>
  <c r="AV7" i="1"/>
  <c r="AU39" i="1" l="1"/>
  <c r="AU41" i="1" s="1"/>
  <c r="AV21" i="1"/>
  <c r="AV31" i="1"/>
  <c r="AU50" i="1"/>
  <c r="AV13" i="1"/>
  <c r="AV12" i="1"/>
  <c r="AV32" i="1"/>
  <c r="AV50" i="1" s="1"/>
  <c r="AV16" i="1"/>
  <c r="AV17" i="1"/>
  <c r="AV19" i="1"/>
  <c r="AV18" i="1"/>
  <c r="AV14" i="1"/>
  <c r="AV15" i="1"/>
  <c r="AS46" i="1"/>
  <c r="AS49" i="1" s="1"/>
  <c r="AS51" i="1" s="1"/>
  <c r="AT43" i="1"/>
  <c r="AT44" i="1" s="1"/>
  <c r="AT45" i="1" s="1"/>
  <c r="AU35" i="1"/>
  <c r="AV34" i="1"/>
  <c r="AV38" i="1" s="1"/>
  <c r="AV40" i="1" s="1"/>
  <c r="AV33" i="1"/>
  <c r="AV37" i="1" s="1"/>
  <c r="AU20" i="1"/>
  <c r="AV5" i="1"/>
  <c r="AW7" i="1"/>
  <c r="AW21" i="1" l="1"/>
  <c r="AW31" i="1"/>
  <c r="AV39" i="1"/>
  <c r="AV41" i="1" s="1"/>
  <c r="AW32" i="1"/>
  <c r="AW50" i="1" s="1"/>
  <c r="AW13" i="1"/>
  <c r="AW12" i="1"/>
  <c r="AW14" i="1"/>
  <c r="AW19" i="1"/>
  <c r="AW18" i="1"/>
  <c r="AW17" i="1"/>
  <c r="AW16" i="1"/>
  <c r="AW15" i="1"/>
  <c r="AV48" i="1"/>
  <c r="AT46" i="1"/>
  <c r="AT49" i="1" s="1"/>
  <c r="AT51" i="1" s="1"/>
  <c r="AU43" i="1"/>
  <c r="AU44" i="1" s="1"/>
  <c r="AU45" i="1" s="1"/>
  <c r="AV35" i="1"/>
  <c r="AW34" i="1"/>
  <c r="AW38" i="1" s="1"/>
  <c r="AW40" i="1" s="1"/>
  <c r="AW33" i="1"/>
  <c r="AW37" i="1" s="1"/>
  <c r="AV20" i="1"/>
  <c r="AW5" i="1"/>
  <c r="AX7" i="1"/>
  <c r="AX21" i="1" l="1"/>
  <c r="AX31" i="1"/>
  <c r="AW39" i="1"/>
  <c r="AW41" i="1" s="1"/>
  <c r="AW48" i="1"/>
  <c r="AX13" i="1"/>
  <c r="AX12" i="1"/>
  <c r="AX32" i="1"/>
  <c r="AX48" i="1" s="1"/>
  <c r="AX16" i="1"/>
  <c r="AX14" i="1"/>
  <c r="AX19" i="1"/>
  <c r="AX17" i="1"/>
  <c r="AX18" i="1"/>
  <c r="AX15" i="1"/>
  <c r="AU46" i="1"/>
  <c r="AU49" i="1" s="1"/>
  <c r="AU51" i="1" s="1"/>
  <c r="AV43" i="1"/>
  <c r="AV44" i="1" s="1"/>
  <c r="AV45" i="1" s="1"/>
  <c r="AW35" i="1"/>
  <c r="AX34" i="1"/>
  <c r="AX38" i="1" s="1"/>
  <c r="AX40" i="1" s="1"/>
  <c r="AX33" i="1"/>
  <c r="AX37" i="1" s="1"/>
  <c r="AW20" i="1"/>
  <c r="AX5" i="1"/>
  <c r="AY7" i="1"/>
  <c r="AY21" i="1" l="1"/>
  <c r="AY31" i="1"/>
  <c r="AX39" i="1"/>
  <c r="AX41" i="1" s="1"/>
  <c r="AX50" i="1"/>
  <c r="AY13" i="1"/>
  <c r="AY32" i="1"/>
  <c r="AY48" i="1" s="1"/>
  <c r="AY12" i="1"/>
  <c r="AY16" i="1"/>
  <c r="AY19" i="1"/>
  <c r="AY18" i="1"/>
  <c r="AY17" i="1"/>
  <c r="AY14" i="1"/>
  <c r="AY15" i="1"/>
  <c r="AV46" i="1"/>
  <c r="AV49" i="1" s="1"/>
  <c r="AV51" i="1" s="1"/>
  <c r="AW43" i="1"/>
  <c r="AW44" i="1" s="1"/>
  <c r="AW45" i="1"/>
  <c r="AX35" i="1"/>
  <c r="AY34" i="1"/>
  <c r="AY38" i="1" s="1"/>
  <c r="AY40" i="1" s="1"/>
  <c r="AY33" i="1"/>
  <c r="AY37" i="1" s="1"/>
  <c r="AX20" i="1"/>
  <c r="AZ7" i="1"/>
  <c r="AY5" i="1"/>
  <c r="AZ21" i="1" l="1"/>
  <c r="AZ31" i="1"/>
  <c r="AY39" i="1"/>
  <c r="AY41" i="1" s="1"/>
  <c r="AY50" i="1"/>
  <c r="AZ13" i="1"/>
  <c r="AZ12" i="1"/>
  <c r="AZ32" i="1"/>
  <c r="AZ48" i="1" s="1"/>
  <c r="AZ16" i="1"/>
  <c r="AZ14" i="1"/>
  <c r="AZ17" i="1"/>
  <c r="AZ19" i="1"/>
  <c r="AZ18" i="1"/>
  <c r="AZ15" i="1"/>
  <c r="AW46" i="1"/>
  <c r="AW49" i="1" s="1"/>
  <c r="AW51" i="1" s="1"/>
  <c r="AX43" i="1"/>
  <c r="AX44" i="1" s="1"/>
  <c r="AX45" i="1" s="1"/>
  <c r="AY35" i="1"/>
  <c r="AZ33" i="1"/>
  <c r="AZ37" i="1" s="1"/>
  <c r="AZ34" i="1"/>
  <c r="AZ38" i="1" s="1"/>
  <c r="AZ40" i="1" s="1"/>
  <c r="AY20" i="1"/>
  <c r="BA7" i="1"/>
  <c r="AZ5" i="1"/>
  <c r="BA21" i="1" l="1"/>
  <c r="BA31" i="1"/>
  <c r="AZ39" i="1"/>
  <c r="AZ41" i="1" s="1"/>
  <c r="AZ50" i="1"/>
  <c r="BA12" i="1"/>
  <c r="BA32" i="1"/>
  <c r="BA48" i="1" s="1"/>
  <c r="BA13" i="1"/>
  <c r="BA18" i="1"/>
  <c r="BA17" i="1"/>
  <c r="BA16" i="1"/>
  <c r="BA14" i="1"/>
  <c r="BA19" i="1"/>
  <c r="BA15" i="1"/>
  <c r="AX46" i="1"/>
  <c r="AX49" i="1" s="1"/>
  <c r="AX51" i="1" s="1"/>
  <c r="AY43" i="1"/>
  <c r="AY44" i="1" s="1"/>
  <c r="AY45" i="1" s="1"/>
  <c r="AZ35" i="1"/>
  <c r="BA33" i="1"/>
  <c r="BA37" i="1" s="1"/>
  <c r="BA34" i="1"/>
  <c r="BA38" i="1" s="1"/>
  <c r="BA40" i="1" s="1"/>
  <c r="AZ20" i="1"/>
  <c r="BA5" i="1"/>
  <c r="BB7" i="1"/>
  <c r="BB21" i="1" l="1"/>
  <c r="BB31" i="1"/>
  <c r="BA39" i="1"/>
  <c r="BA41" i="1" s="1"/>
  <c r="BA50" i="1"/>
  <c r="BB12" i="1"/>
  <c r="BB13" i="1"/>
  <c r="BB32" i="1"/>
  <c r="BB50" i="1" s="1"/>
  <c r="BB17" i="1"/>
  <c r="BB16" i="1"/>
  <c r="BB19" i="1"/>
  <c r="BB14" i="1"/>
  <c r="BB18" i="1"/>
  <c r="BB15" i="1"/>
  <c r="AY46" i="1"/>
  <c r="AY49" i="1" s="1"/>
  <c r="AY51" i="1" s="1"/>
  <c r="AZ43" i="1"/>
  <c r="AZ44" i="1" s="1"/>
  <c r="AZ45" i="1" s="1"/>
  <c r="BA35" i="1"/>
  <c r="BB33" i="1"/>
  <c r="BB37" i="1" s="1"/>
  <c r="BB34" i="1"/>
  <c r="BB38" i="1" s="1"/>
  <c r="BB40" i="1" s="1"/>
  <c r="BA20" i="1"/>
  <c r="BC7" i="1"/>
  <c r="BB5" i="1"/>
  <c r="BC21" i="1" l="1"/>
  <c r="BC31" i="1"/>
  <c r="BB39" i="1"/>
  <c r="BB41" i="1" s="1"/>
  <c r="BB48" i="1"/>
  <c r="BC32" i="1"/>
  <c r="BC48" i="1" s="1"/>
  <c r="BC13" i="1"/>
  <c r="BC12" i="1"/>
  <c r="BC14" i="1"/>
  <c r="BC17" i="1"/>
  <c r="BC19" i="1"/>
  <c r="BC18" i="1"/>
  <c r="BC16" i="1"/>
  <c r="BC15" i="1"/>
  <c r="AZ46" i="1"/>
  <c r="AZ49" i="1" s="1"/>
  <c r="AZ51" i="1" s="1"/>
  <c r="BA43" i="1"/>
  <c r="BA44" i="1" s="1"/>
  <c r="BA45" i="1" s="1"/>
  <c r="BB35" i="1"/>
  <c r="BC34" i="1"/>
  <c r="BC38" i="1" s="1"/>
  <c r="BC40" i="1" s="1"/>
  <c r="BC33" i="1"/>
  <c r="BC37" i="1" s="1"/>
  <c r="BB20" i="1"/>
  <c r="BC5" i="1"/>
  <c r="BD7" i="1"/>
  <c r="BC39" i="1" l="1"/>
  <c r="BC41" i="1"/>
  <c r="BD21" i="1"/>
  <c r="BD31" i="1"/>
  <c r="BC50" i="1"/>
  <c r="BD13" i="1"/>
  <c r="BD12" i="1"/>
  <c r="BD32" i="1"/>
  <c r="BD50" i="1" s="1"/>
  <c r="BD18" i="1"/>
  <c r="BD19" i="1"/>
  <c r="BD17" i="1"/>
  <c r="BD16" i="1"/>
  <c r="BD14" i="1"/>
  <c r="BD15" i="1"/>
  <c r="BA46" i="1"/>
  <c r="BA49" i="1" s="1"/>
  <c r="BA51" i="1" s="1"/>
  <c r="BB43" i="1"/>
  <c r="BB44" i="1" s="1"/>
  <c r="BB45" i="1" s="1"/>
  <c r="BC35" i="1"/>
  <c r="BD34" i="1"/>
  <c r="BD38" i="1" s="1"/>
  <c r="BD40" i="1" s="1"/>
  <c r="BD33" i="1"/>
  <c r="BD37" i="1" s="1"/>
  <c r="BC20" i="1"/>
  <c r="BD5" i="1"/>
  <c r="BE7" i="1"/>
  <c r="BE21" i="1" l="1"/>
  <c r="BE31" i="1"/>
  <c r="BD39" i="1"/>
  <c r="BD41" i="1" s="1"/>
  <c r="BD48" i="1"/>
  <c r="BE32" i="1"/>
  <c r="BE50" i="1" s="1"/>
  <c r="BE13" i="1"/>
  <c r="BE12" i="1"/>
  <c r="BE14" i="1"/>
  <c r="BE16" i="1"/>
  <c r="BE19" i="1"/>
  <c r="BE18" i="1"/>
  <c r="BE17" i="1"/>
  <c r="BE15" i="1"/>
  <c r="BB46" i="1"/>
  <c r="BB49" i="1" s="1"/>
  <c r="BB51" i="1" s="1"/>
  <c r="BC43" i="1"/>
  <c r="BC44" i="1" s="1"/>
  <c r="BC45" i="1" s="1"/>
  <c r="BD20" i="1"/>
  <c r="BD35" i="1"/>
  <c r="BE33" i="1"/>
  <c r="BE37" i="1" s="1"/>
  <c r="BE34" i="1"/>
  <c r="BE38" i="1" s="1"/>
  <c r="BE40" i="1" s="1"/>
  <c r="BE5" i="1"/>
  <c r="BF7" i="1"/>
  <c r="BF21" i="1" l="1"/>
  <c r="BF31" i="1"/>
  <c r="BE39" i="1"/>
  <c r="BE41" i="1" s="1"/>
  <c r="BE48" i="1"/>
  <c r="BF13" i="1"/>
  <c r="BF12" i="1"/>
  <c r="BF32" i="1"/>
  <c r="BF50" i="1" s="1"/>
  <c r="BF17" i="1"/>
  <c r="BF18" i="1"/>
  <c r="BF16" i="1"/>
  <c r="BF14" i="1"/>
  <c r="BF19" i="1"/>
  <c r="BF15" i="1"/>
  <c r="BC46" i="1"/>
  <c r="BC49" i="1" s="1"/>
  <c r="BC51" i="1" s="1"/>
  <c r="BD43" i="1"/>
  <c r="BD44" i="1" s="1"/>
  <c r="BD45" i="1" s="1"/>
  <c r="BE20" i="1"/>
  <c r="BE35" i="1"/>
  <c r="BF34" i="1"/>
  <c r="BF38" i="1" s="1"/>
  <c r="BF40" i="1" s="1"/>
  <c r="BF33" i="1"/>
  <c r="BF37" i="1" s="1"/>
  <c r="BF5" i="1"/>
  <c r="BG7" i="1"/>
  <c r="BG21" i="1" l="1"/>
  <c r="BG31" i="1"/>
  <c r="BF39" i="1"/>
  <c r="BF41" i="1" s="1"/>
  <c r="BF48" i="1"/>
  <c r="BG13" i="1"/>
  <c r="BG32" i="1"/>
  <c r="BG48" i="1" s="1"/>
  <c r="BG12" i="1"/>
  <c r="BG17" i="1"/>
  <c r="BG19" i="1"/>
  <c r="BG16" i="1"/>
  <c r="BG14" i="1"/>
  <c r="BG18" i="1"/>
  <c r="BG15" i="1"/>
  <c r="BD46" i="1"/>
  <c r="BD49" i="1" s="1"/>
  <c r="BD51" i="1" s="1"/>
  <c r="BE43" i="1"/>
  <c r="BE44" i="1" s="1"/>
  <c r="BE45" i="1" s="1"/>
  <c r="BF35" i="1"/>
  <c r="BG34" i="1"/>
  <c r="BG38" i="1" s="1"/>
  <c r="BG40" i="1" s="1"/>
  <c r="BG33" i="1"/>
  <c r="BG37" i="1" s="1"/>
  <c r="BF20" i="1"/>
  <c r="BH7" i="1"/>
  <c r="BG5" i="1"/>
  <c r="BH21" i="1" l="1"/>
  <c r="BH31" i="1"/>
  <c r="BG39" i="1"/>
  <c r="BG41" i="1" s="1"/>
  <c r="BH13" i="1"/>
  <c r="BH12" i="1"/>
  <c r="BH32" i="1"/>
  <c r="BH48" i="1" s="1"/>
  <c r="BH18" i="1"/>
  <c r="BH19" i="1"/>
  <c r="BH17" i="1"/>
  <c r="BH16" i="1"/>
  <c r="BH14" i="1"/>
  <c r="BH15" i="1"/>
  <c r="BG50" i="1"/>
  <c r="BE46" i="1"/>
  <c r="BE49" i="1" s="1"/>
  <c r="BE51" i="1" s="1"/>
  <c r="BF43" i="1"/>
  <c r="BF44" i="1" s="1"/>
  <c r="BF45" i="1" s="1"/>
  <c r="BG35" i="1"/>
  <c r="BH33" i="1"/>
  <c r="BH37" i="1" s="1"/>
  <c r="BH34" i="1"/>
  <c r="BH38" i="1" s="1"/>
  <c r="BH40" i="1" s="1"/>
  <c r="BG20" i="1"/>
  <c r="BI7" i="1"/>
  <c r="BH5" i="1"/>
  <c r="BI21" i="1" l="1"/>
  <c r="BI31" i="1"/>
  <c r="BH39" i="1"/>
  <c r="BH41" i="1" s="1"/>
  <c r="BH50" i="1"/>
  <c r="BI12" i="1"/>
  <c r="BI32" i="1"/>
  <c r="BI48" i="1" s="1"/>
  <c r="BI13" i="1"/>
  <c r="BI18" i="1"/>
  <c r="BI17" i="1"/>
  <c r="BI14" i="1"/>
  <c r="BI16" i="1"/>
  <c r="BI19" i="1"/>
  <c r="BI15" i="1"/>
  <c r="BF46" i="1"/>
  <c r="BF49" i="1" s="1"/>
  <c r="BF51" i="1" s="1"/>
  <c r="BG43" i="1"/>
  <c r="BG44" i="1" s="1"/>
  <c r="BG45" i="1"/>
  <c r="BH35" i="1"/>
  <c r="BI33" i="1"/>
  <c r="BI37" i="1" s="1"/>
  <c r="BI34" i="1"/>
  <c r="BI38" i="1" s="1"/>
  <c r="BI40" i="1" s="1"/>
  <c r="BH20" i="1"/>
  <c r="BI5" i="1"/>
  <c r="BJ7" i="1"/>
  <c r="BI39" i="1" l="1"/>
  <c r="BI41" i="1" s="1"/>
  <c r="BJ21" i="1"/>
  <c r="BJ31" i="1"/>
  <c r="BI50" i="1"/>
  <c r="BJ12" i="1"/>
  <c r="BJ13" i="1"/>
  <c r="BJ32" i="1"/>
  <c r="BJ50" i="1" s="1"/>
  <c r="BJ18" i="1"/>
  <c r="BJ19" i="1"/>
  <c r="BJ14" i="1"/>
  <c r="BJ17" i="1"/>
  <c r="BJ16" i="1"/>
  <c r="BJ15" i="1"/>
  <c r="BG46" i="1"/>
  <c r="BG49" i="1" s="1"/>
  <c r="BG51" i="1" s="1"/>
  <c r="BH43" i="1"/>
  <c r="BH44" i="1" s="1"/>
  <c r="BH45" i="1" s="1"/>
  <c r="BI35" i="1"/>
  <c r="BJ33" i="1"/>
  <c r="BJ37" i="1" s="1"/>
  <c r="BJ34" i="1"/>
  <c r="BJ38" i="1" s="1"/>
  <c r="BJ40" i="1" s="1"/>
  <c r="BI20" i="1"/>
  <c r="BK7" i="1"/>
  <c r="BJ5" i="1"/>
  <c r="BK21" i="1" l="1"/>
  <c r="BK31" i="1"/>
  <c r="BJ39" i="1"/>
  <c r="BJ41" i="1" s="1"/>
  <c r="BJ48" i="1"/>
  <c r="BK32" i="1"/>
  <c r="BK48" i="1" s="1"/>
  <c r="BK13" i="1"/>
  <c r="BK12" i="1"/>
  <c r="BK17" i="1"/>
  <c r="BK16" i="1"/>
  <c r="BK18" i="1"/>
  <c r="BK19" i="1"/>
  <c r="BK14" i="1"/>
  <c r="BK15" i="1"/>
  <c r="BH46" i="1"/>
  <c r="BH49" i="1" s="1"/>
  <c r="BH51" i="1" s="1"/>
  <c r="BI43" i="1"/>
  <c r="BI44" i="1" s="1"/>
  <c r="BI45" i="1"/>
  <c r="BJ35" i="1"/>
  <c r="BK34" i="1"/>
  <c r="BK33" i="1"/>
  <c r="BK37" i="1" s="1"/>
  <c r="BK38" i="1"/>
  <c r="BK40" i="1" s="1"/>
  <c r="BJ20" i="1"/>
  <c r="BK5" i="1"/>
  <c r="BL7" i="1"/>
  <c r="BK39" i="1" l="1"/>
  <c r="BK41" i="1"/>
  <c r="BK50" i="1"/>
  <c r="BL21" i="1"/>
  <c r="BL31" i="1"/>
  <c r="BL32" i="1"/>
  <c r="BL50" i="1" s="1"/>
  <c r="BL13" i="1"/>
  <c r="BL12" i="1"/>
  <c r="BL18" i="1"/>
  <c r="BL16" i="1"/>
  <c r="BL17" i="1"/>
  <c r="BL14" i="1"/>
  <c r="BL19" i="1"/>
  <c r="BL15" i="1"/>
  <c r="BI46" i="1"/>
  <c r="BI49" i="1" s="1"/>
  <c r="BI51" i="1" s="1"/>
  <c r="BJ43" i="1"/>
  <c r="BJ44" i="1" s="1"/>
  <c r="BJ45" i="1" s="1"/>
  <c r="BK35" i="1"/>
  <c r="BL34" i="1"/>
  <c r="BL38" i="1" s="1"/>
  <c r="BL40" i="1" s="1"/>
  <c r="BL33" i="1"/>
  <c r="BL37" i="1" s="1"/>
  <c r="BK20" i="1"/>
  <c r="BL5" i="1"/>
  <c r="BM7" i="1"/>
  <c r="BM21" i="1" l="1"/>
  <c r="BM31" i="1"/>
  <c r="BL39" i="1"/>
  <c r="BL41" i="1" s="1"/>
  <c r="BL48" i="1"/>
  <c r="BM32" i="1"/>
  <c r="BM50" i="1" s="1"/>
  <c r="BM13" i="1"/>
  <c r="BM12" i="1"/>
  <c r="BM16" i="1"/>
  <c r="BM19" i="1"/>
  <c r="BM14" i="1"/>
  <c r="BM18" i="1"/>
  <c r="BM17" i="1"/>
  <c r="BM15" i="1"/>
  <c r="BJ46" i="1"/>
  <c r="BJ49" i="1" s="1"/>
  <c r="BJ51" i="1" s="1"/>
  <c r="BK43" i="1"/>
  <c r="BK44" i="1" s="1"/>
  <c r="BK45" i="1" s="1"/>
  <c r="BL35" i="1"/>
  <c r="BM34" i="1"/>
  <c r="BM38" i="1" s="1"/>
  <c r="BM40" i="1" s="1"/>
  <c r="BM33" i="1"/>
  <c r="BM37" i="1" s="1"/>
  <c r="BL20" i="1"/>
  <c r="BM5" i="1"/>
  <c r="BN7" i="1"/>
  <c r="BN21" i="1" l="1"/>
  <c r="BN31" i="1"/>
  <c r="BM39" i="1"/>
  <c r="BM41" i="1" s="1"/>
  <c r="BM48" i="1"/>
  <c r="BN13" i="1"/>
  <c r="BN12" i="1"/>
  <c r="BN32" i="1"/>
  <c r="BN50" i="1" s="1"/>
  <c r="BN14" i="1"/>
  <c r="BN18" i="1"/>
  <c r="BN17" i="1"/>
  <c r="BN16" i="1"/>
  <c r="BN19" i="1"/>
  <c r="BN15" i="1"/>
  <c r="BK46" i="1"/>
  <c r="BK49" i="1" s="1"/>
  <c r="BK51" i="1" s="1"/>
  <c r="BL43" i="1"/>
  <c r="BL44" i="1" s="1"/>
  <c r="BL45" i="1" s="1"/>
  <c r="BM35" i="1"/>
  <c r="BN34" i="1"/>
  <c r="BN38" i="1" s="1"/>
  <c r="BN40" i="1" s="1"/>
  <c r="BN33" i="1"/>
  <c r="BN37" i="1" s="1"/>
  <c r="BM20" i="1"/>
  <c r="BN5" i="1"/>
  <c r="BO7" i="1"/>
  <c r="BO21" i="1" l="1"/>
  <c r="BO31" i="1"/>
  <c r="BN39" i="1"/>
  <c r="BN41" i="1" s="1"/>
  <c r="BN48" i="1"/>
  <c r="BO13" i="1"/>
  <c r="BO32" i="1"/>
  <c r="BO48" i="1" s="1"/>
  <c r="BO12" i="1"/>
  <c r="BO14" i="1"/>
  <c r="BO18" i="1"/>
  <c r="BO16" i="1"/>
  <c r="BO17" i="1"/>
  <c r="BO19" i="1"/>
  <c r="BO15" i="1"/>
  <c r="BL46" i="1"/>
  <c r="BL49" i="1" s="1"/>
  <c r="BL51" i="1" s="1"/>
  <c r="BM43" i="1"/>
  <c r="BM44" i="1" s="1"/>
  <c r="BM45" i="1" s="1"/>
  <c r="BN35" i="1"/>
  <c r="BO34" i="1"/>
  <c r="BO38" i="1" s="1"/>
  <c r="BO40" i="1" s="1"/>
  <c r="BO33" i="1"/>
  <c r="BO37" i="1" s="1"/>
  <c r="BN20" i="1"/>
  <c r="BP7" i="1"/>
  <c r="BO5" i="1"/>
  <c r="BP21" i="1" l="1"/>
  <c r="BP31" i="1"/>
  <c r="BO39" i="1"/>
  <c r="BO41" i="1" s="1"/>
  <c r="BO50" i="1"/>
  <c r="BP13" i="1"/>
  <c r="BP12" i="1"/>
  <c r="BP32" i="1"/>
  <c r="BP48" i="1" s="1"/>
  <c r="BP17" i="1"/>
  <c r="BP16" i="1"/>
  <c r="BP14" i="1"/>
  <c r="BP19" i="1"/>
  <c r="BP18" i="1"/>
  <c r="BP15" i="1"/>
  <c r="BM46" i="1"/>
  <c r="BM49" i="1" s="1"/>
  <c r="BM51" i="1" s="1"/>
  <c r="BN43" i="1"/>
  <c r="BN44" i="1" s="1"/>
  <c r="BN45" i="1" s="1"/>
  <c r="BO35" i="1"/>
  <c r="BP33" i="1"/>
  <c r="BP37" i="1" s="1"/>
  <c r="BP34" i="1"/>
  <c r="BP38" i="1" s="1"/>
  <c r="BP40" i="1" s="1"/>
  <c r="BO20" i="1"/>
  <c r="BQ7" i="1"/>
  <c r="BP5" i="1"/>
  <c r="BQ21" i="1" l="1"/>
  <c r="BQ31" i="1"/>
  <c r="BP39" i="1"/>
  <c r="BP41" i="1" s="1"/>
  <c r="BP50" i="1"/>
  <c r="BQ12" i="1"/>
  <c r="BQ32" i="1"/>
  <c r="BQ48" i="1" s="1"/>
  <c r="BQ13" i="1"/>
  <c r="BQ17" i="1"/>
  <c r="BQ18" i="1"/>
  <c r="BQ16" i="1"/>
  <c r="BQ14" i="1"/>
  <c r="BQ19" i="1"/>
  <c r="BQ15" i="1"/>
  <c r="BN46" i="1"/>
  <c r="BN49" i="1" s="1"/>
  <c r="BN51" i="1" s="1"/>
  <c r="BO43" i="1"/>
  <c r="BO44" i="1" s="1"/>
  <c r="BO45" i="1" s="1"/>
  <c r="BP35" i="1"/>
  <c r="BQ33" i="1"/>
  <c r="BQ37" i="1" s="1"/>
  <c r="BQ34" i="1"/>
  <c r="BQ38" i="1" s="1"/>
  <c r="BQ40" i="1" s="1"/>
  <c r="BP20" i="1"/>
  <c r="BQ5" i="1"/>
  <c r="BR7" i="1"/>
  <c r="BR21" i="1" l="1"/>
  <c r="BR31" i="1"/>
  <c r="BR32" i="1" s="1"/>
  <c r="BQ39" i="1"/>
  <c r="BQ41" i="1" s="1"/>
  <c r="BQ50" i="1"/>
  <c r="BR12" i="1"/>
  <c r="BR13" i="1"/>
  <c r="BR16" i="1"/>
  <c r="BR18" i="1"/>
  <c r="BR19" i="1"/>
  <c r="BR17" i="1"/>
  <c r="BR14" i="1"/>
  <c r="BR15" i="1"/>
  <c r="BO46" i="1"/>
  <c r="BO49" i="1" s="1"/>
  <c r="BO51" i="1" s="1"/>
  <c r="BP43" i="1"/>
  <c r="BP44" i="1" s="1"/>
  <c r="BP45" i="1"/>
  <c r="BQ35" i="1"/>
  <c r="BR33" i="1"/>
  <c r="BR37" i="1" s="1"/>
  <c r="BR34" i="1"/>
  <c r="BR38" i="1"/>
  <c r="BR40" i="1" s="1"/>
  <c r="BQ20" i="1"/>
  <c r="BR5" i="1"/>
  <c r="BS7" i="1"/>
  <c r="BR50" i="1" l="1"/>
  <c r="BR48" i="1"/>
  <c r="BR39" i="1"/>
  <c r="BR41" i="1"/>
  <c r="BS21" i="1"/>
  <c r="BS31" i="1"/>
  <c r="BS32" i="1"/>
  <c r="BS48" i="1" s="1"/>
  <c r="BS13" i="1"/>
  <c r="BS12" i="1"/>
  <c r="BS17" i="1"/>
  <c r="BS18" i="1"/>
  <c r="BS19" i="1"/>
  <c r="BS16" i="1"/>
  <c r="BS14" i="1"/>
  <c r="BS15" i="1"/>
  <c r="BP46" i="1"/>
  <c r="BP49" i="1" s="1"/>
  <c r="BP51" i="1" s="1"/>
  <c r="BQ43" i="1"/>
  <c r="BQ44" i="1" s="1"/>
  <c r="BQ45" i="1" s="1"/>
  <c r="BR35" i="1"/>
  <c r="BR20" i="1"/>
  <c r="BS34" i="1"/>
  <c r="BS38" i="1" s="1"/>
  <c r="BS40" i="1" s="1"/>
  <c r="BS33" i="1"/>
  <c r="BS37" i="1" s="1"/>
  <c r="BS5" i="1"/>
  <c r="BT7" i="1"/>
  <c r="BT21" i="1" l="1"/>
  <c r="BT31" i="1"/>
  <c r="BS50" i="1"/>
  <c r="BS39" i="1"/>
  <c r="BS41" i="1" s="1"/>
  <c r="BT32" i="1"/>
  <c r="BT50" i="1" s="1"/>
  <c r="BT13" i="1"/>
  <c r="BT12" i="1"/>
  <c r="BT19" i="1"/>
  <c r="BT17" i="1"/>
  <c r="BT14" i="1"/>
  <c r="BT18" i="1"/>
  <c r="BT16" i="1"/>
  <c r="BT15" i="1"/>
  <c r="BQ46" i="1"/>
  <c r="BQ49" i="1" s="1"/>
  <c r="BQ51" i="1" s="1"/>
  <c r="BR43" i="1"/>
  <c r="BR44" i="1" s="1"/>
  <c r="BR45" i="1" s="1"/>
  <c r="BS35" i="1"/>
  <c r="BT34" i="1"/>
  <c r="BT38" i="1" s="1"/>
  <c r="BT40" i="1" s="1"/>
  <c r="BT33" i="1"/>
  <c r="BT37" i="1" s="1"/>
  <c r="BS20" i="1"/>
  <c r="BT5" i="1"/>
  <c r="BU7" i="1"/>
  <c r="BU21" i="1" l="1"/>
  <c r="BU31" i="1"/>
  <c r="BT39" i="1"/>
  <c r="BT41" i="1" s="1"/>
  <c r="BT48" i="1"/>
  <c r="BU32" i="1"/>
  <c r="BU50" i="1" s="1"/>
  <c r="BU13" i="1"/>
  <c r="BU12" i="1"/>
  <c r="BU16" i="1"/>
  <c r="BU18" i="1"/>
  <c r="BU19" i="1"/>
  <c r="BU17" i="1"/>
  <c r="BU14" i="1"/>
  <c r="BU15" i="1"/>
  <c r="BR46" i="1"/>
  <c r="BR49" i="1" s="1"/>
  <c r="BR51" i="1" s="1"/>
  <c r="BS43" i="1"/>
  <c r="BS44" i="1" s="1"/>
  <c r="BS45" i="1" s="1"/>
  <c r="BT35" i="1"/>
  <c r="BU34" i="1"/>
  <c r="BU38" i="1" s="1"/>
  <c r="BU40" i="1" s="1"/>
  <c r="BU33" i="1"/>
  <c r="BU37" i="1" s="1"/>
  <c r="BT20" i="1"/>
  <c r="BU5" i="1"/>
  <c r="BV7" i="1"/>
  <c r="BV21" i="1" l="1"/>
  <c r="BV31" i="1"/>
  <c r="BU39" i="1"/>
  <c r="BU41" i="1" s="1"/>
  <c r="BU48" i="1"/>
  <c r="BV13" i="1"/>
  <c r="BV12" i="1"/>
  <c r="BV32" i="1"/>
  <c r="BV48" i="1" s="1"/>
  <c r="BV14" i="1"/>
  <c r="BV18" i="1"/>
  <c r="BV16" i="1"/>
  <c r="BV17" i="1"/>
  <c r="BV19" i="1"/>
  <c r="BV15" i="1"/>
  <c r="BS46" i="1"/>
  <c r="BS49" i="1" s="1"/>
  <c r="BS51" i="1" s="1"/>
  <c r="BT43" i="1"/>
  <c r="BT44" i="1" s="1"/>
  <c r="BT45" i="1" s="1"/>
  <c r="BU35" i="1"/>
  <c r="BV34" i="1"/>
  <c r="BV38" i="1" s="1"/>
  <c r="BV40" i="1" s="1"/>
  <c r="BV33" i="1"/>
  <c r="BV37" i="1" s="1"/>
  <c r="BU20" i="1"/>
  <c r="BV5" i="1"/>
  <c r="BW7" i="1"/>
  <c r="BW21" i="1" l="1"/>
  <c r="BW31" i="1"/>
  <c r="BV39" i="1"/>
  <c r="BV41" i="1"/>
  <c r="BV50" i="1"/>
  <c r="BW13" i="1"/>
  <c r="BW32" i="1"/>
  <c r="BW48" i="1" s="1"/>
  <c r="BW12" i="1"/>
  <c r="BW18" i="1"/>
  <c r="BW16" i="1"/>
  <c r="BW17" i="1"/>
  <c r="BW14" i="1"/>
  <c r="BW19" i="1"/>
  <c r="BW15" i="1"/>
  <c r="BT46" i="1"/>
  <c r="BT49" i="1" s="1"/>
  <c r="BT51" i="1" s="1"/>
  <c r="BU43" i="1"/>
  <c r="BU44" i="1" s="1"/>
  <c r="BU45" i="1" s="1"/>
  <c r="BV20" i="1"/>
  <c r="BV35" i="1"/>
  <c r="BW34" i="1"/>
  <c r="BW38" i="1" s="1"/>
  <c r="BW40" i="1" s="1"/>
  <c r="BW33" i="1"/>
  <c r="BW37" i="1" s="1"/>
  <c r="BX7" i="1"/>
  <c r="BW5" i="1"/>
  <c r="BX21" i="1" l="1"/>
  <c r="BX31" i="1"/>
  <c r="BW39" i="1"/>
  <c r="BW41" i="1"/>
  <c r="BW50" i="1"/>
  <c r="BX13" i="1"/>
  <c r="BX12" i="1"/>
  <c r="BX32" i="1"/>
  <c r="BX48" i="1" s="1"/>
  <c r="BX14" i="1"/>
  <c r="BX18" i="1"/>
  <c r="BX16" i="1"/>
  <c r="BX17" i="1"/>
  <c r="BX19" i="1"/>
  <c r="BX15" i="1"/>
  <c r="BU46" i="1"/>
  <c r="BU49" i="1" s="1"/>
  <c r="BU51" i="1" s="1"/>
  <c r="BV43" i="1"/>
  <c r="BV44" i="1" s="1"/>
  <c r="BV45" i="1" s="1"/>
  <c r="BX33" i="1"/>
  <c r="BX37" i="1" s="1"/>
  <c r="BX34" i="1"/>
  <c r="BX38" i="1"/>
  <c r="BX40" i="1" s="1"/>
  <c r="BW35" i="1"/>
  <c r="BW20" i="1"/>
  <c r="BY7" i="1"/>
  <c r="BX5" i="1"/>
  <c r="BY21" i="1" l="1"/>
  <c r="BY31" i="1"/>
  <c r="BX39" i="1"/>
  <c r="BX41" i="1"/>
  <c r="BX50" i="1"/>
  <c r="BY12" i="1"/>
  <c r="BY32" i="1"/>
  <c r="BY48" i="1" s="1"/>
  <c r="BY13" i="1"/>
  <c r="BY17" i="1"/>
  <c r="BY18" i="1"/>
  <c r="BY16" i="1"/>
  <c r="BY14" i="1"/>
  <c r="BY19" i="1"/>
  <c r="BY15" i="1"/>
  <c r="BV46" i="1"/>
  <c r="BV49" i="1" s="1"/>
  <c r="BV51" i="1" s="1"/>
  <c r="BW43" i="1"/>
  <c r="BW44" i="1" s="1"/>
  <c r="BW45" i="1" s="1"/>
  <c r="BX35" i="1"/>
  <c r="BY33" i="1"/>
  <c r="BY37" i="1" s="1"/>
  <c r="BY34" i="1"/>
  <c r="BY38" i="1" s="1"/>
  <c r="BY40" i="1" s="1"/>
  <c r="BX20" i="1"/>
  <c r="BZ7" i="1"/>
  <c r="BY5" i="1"/>
  <c r="BY39" i="1" l="1"/>
  <c r="BY41" i="1"/>
  <c r="BZ21" i="1"/>
  <c r="BZ31" i="1"/>
  <c r="BZ12" i="1"/>
  <c r="BZ13" i="1"/>
  <c r="BZ32" i="1"/>
  <c r="BZ50" i="1" s="1"/>
  <c r="BZ14" i="1"/>
  <c r="BZ16" i="1"/>
  <c r="BZ17" i="1"/>
  <c r="BZ18" i="1"/>
  <c r="BZ19" i="1"/>
  <c r="BZ15" i="1"/>
  <c r="BY50" i="1"/>
  <c r="BW46" i="1"/>
  <c r="BW49" i="1" s="1"/>
  <c r="BW51" i="1" s="1"/>
  <c r="BX43" i="1"/>
  <c r="BX44" i="1" s="1"/>
  <c r="BX45" i="1" s="1"/>
  <c r="BY35" i="1"/>
  <c r="BZ33" i="1"/>
  <c r="BZ37" i="1" s="1"/>
  <c r="BZ34" i="1"/>
  <c r="BZ38" i="1"/>
  <c r="BZ40" i="1" s="1"/>
  <c r="BY20" i="1"/>
  <c r="CA7" i="1"/>
  <c r="BZ5" i="1"/>
  <c r="CA21" i="1" l="1"/>
  <c r="CA31" i="1"/>
  <c r="BZ39" i="1"/>
  <c r="BZ41" i="1"/>
  <c r="BZ48" i="1"/>
  <c r="CA32" i="1"/>
  <c r="CA50" i="1" s="1"/>
  <c r="CA12" i="1"/>
  <c r="CA13" i="1"/>
  <c r="CA16" i="1"/>
  <c r="CA14" i="1"/>
  <c r="CA18" i="1"/>
  <c r="CA19" i="1"/>
  <c r="CA17" i="1"/>
  <c r="CA15" i="1"/>
  <c r="BX46" i="1"/>
  <c r="BX49" i="1" s="1"/>
  <c r="BX51" i="1" s="1"/>
  <c r="BY43" i="1"/>
  <c r="BY44" i="1" s="1"/>
  <c r="BY45" i="1" s="1"/>
  <c r="BZ35" i="1"/>
  <c r="CA34" i="1"/>
  <c r="CA38" i="1" s="1"/>
  <c r="CA40" i="1" s="1"/>
  <c r="CA33" i="1"/>
  <c r="CA37" i="1" s="1"/>
  <c r="BZ20" i="1"/>
  <c r="CA5" i="1"/>
  <c r="CB7" i="1"/>
  <c r="CB21" i="1" l="1"/>
  <c r="CB31" i="1"/>
  <c r="CA39" i="1"/>
  <c r="CA41" i="1" s="1"/>
  <c r="CA48" i="1"/>
  <c r="CB32" i="1"/>
  <c r="CB50" i="1" s="1"/>
  <c r="CB13" i="1"/>
  <c r="CB12" i="1"/>
  <c r="CB14" i="1"/>
  <c r="CB17" i="1"/>
  <c r="CB16" i="1"/>
  <c r="CB19" i="1"/>
  <c r="CB18" i="1"/>
  <c r="CB15" i="1"/>
  <c r="BY46" i="1"/>
  <c r="BY49" i="1" s="1"/>
  <c r="BY51" i="1" s="1"/>
  <c r="BZ43" i="1"/>
  <c r="BZ44" i="1" s="1"/>
  <c r="BZ45" i="1" s="1"/>
  <c r="CA35" i="1"/>
  <c r="CB34" i="1"/>
  <c r="CB38" i="1" s="1"/>
  <c r="CB40" i="1" s="1"/>
  <c r="CB33" i="1"/>
  <c r="CB37" i="1" s="1"/>
  <c r="CA20" i="1"/>
  <c r="CB5" i="1"/>
  <c r="CC7" i="1"/>
  <c r="CC21" i="1" l="1"/>
  <c r="CC31" i="1"/>
  <c r="CB39" i="1"/>
  <c r="CB41" i="1"/>
  <c r="CB48" i="1"/>
  <c r="CC32" i="1"/>
  <c r="CC50" i="1" s="1"/>
  <c r="CC13" i="1"/>
  <c r="CC12" i="1"/>
  <c r="CC17" i="1"/>
  <c r="CC14" i="1"/>
  <c r="CC18" i="1"/>
  <c r="CC16" i="1"/>
  <c r="CC19" i="1"/>
  <c r="CC15" i="1"/>
  <c r="BZ46" i="1"/>
  <c r="BZ49" i="1" s="1"/>
  <c r="BZ51" i="1" s="1"/>
  <c r="CA43" i="1"/>
  <c r="CA44" i="1" s="1"/>
  <c r="CA45" i="1" s="1"/>
  <c r="CB35" i="1"/>
  <c r="CC34" i="1"/>
  <c r="CC38" i="1" s="1"/>
  <c r="CC40" i="1" s="1"/>
  <c r="CC33" i="1"/>
  <c r="CC37" i="1" s="1"/>
  <c r="CB20" i="1"/>
  <c r="CC5" i="1"/>
  <c r="CD7" i="1"/>
  <c r="CD21" i="1" l="1"/>
  <c r="CD31" i="1"/>
  <c r="CC39" i="1"/>
  <c r="CC41" i="1"/>
  <c r="CC48" i="1"/>
  <c r="CD13" i="1"/>
  <c r="CD12" i="1"/>
  <c r="CD32" i="1"/>
  <c r="CD48" i="1" s="1"/>
  <c r="CD17" i="1"/>
  <c r="CD14" i="1"/>
  <c r="CD16" i="1"/>
  <c r="CD19" i="1"/>
  <c r="CD18" i="1"/>
  <c r="CD15" i="1"/>
  <c r="CA46" i="1"/>
  <c r="CA49" i="1" s="1"/>
  <c r="CA51" i="1" s="1"/>
  <c r="CB43" i="1"/>
  <c r="CB44" i="1" s="1"/>
  <c r="CB45" i="1" s="1"/>
  <c r="CC35" i="1"/>
  <c r="CD34" i="1"/>
  <c r="CD38" i="1" s="1"/>
  <c r="CD40" i="1" s="1"/>
  <c r="CD33" i="1"/>
  <c r="CD37" i="1" s="1"/>
  <c r="CC20" i="1"/>
  <c r="CD5" i="1"/>
  <c r="CE7" i="1"/>
  <c r="CE21" i="1" l="1"/>
  <c r="CE31" i="1"/>
  <c r="CD39" i="1"/>
  <c r="CD41" i="1"/>
  <c r="CD50" i="1"/>
  <c r="CE13" i="1"/>
  <c r="CE32" i="1"/>
  <c r="CE48" i="1" s="1"/>
  <c r="CE12" i="1"/>
  <c r="CE19" i="1"/>
  <c r="CE16" i="1"/>
  <c r="CE17" i="1"/>
  <c r="CE14" i="1"/>
  <c r="CE18" i="1"/>
  <c r="CE15" i="1"/>
  <c r="CB46" i="1"/>
  <c r="CB49" i="1" s="1"/>
  <c r="CB51" i="1" s="1"/>
  <c r="CC43" i="1"/>
  <c r="CC44" i="1" s="1"/>
  <c r="CC45" i="1" s="1"/>
  <c r="CD35" i="1"/>
  <c r="CE34" i="1"/>
  <c r="CE38" i="1" s="1"/>
  <c r="CE40" i="1" s="1"/>
  <c r="CE33" i="1"/>
  <c r="CE37" i="1" s="1"/>
  <c r="CD20" i="1"/>
  <c r="CF7" i="1"/>
  <c r="CE5" i="1"/>
  <c r="CE39" i="1" l="1"/>
  <c r="CE41" i="1"/>
  <c r="CF21" i="1"/>
  <c r="CF31" i="1"/>
  <c r="CE50" i="1"/>
  <c r="CF13" i="1"/>
  <c r="CF12" i="1"/>
  <c r="CF32" i="1"/>
  <c r="CF48" i="1" s="1"/>
  <c r="CF17" i="1"/>
  <c r="CF14" i="1"/>
  <c r="CF18" i="1"/>
  <c r="CF16" i="1"/>
  <c r="CF19" i="1"/>
  <c r="CF15" i="1"/>
  <c r="CC46" i="1"/>
  <c r="CC49" i="1" s="1"/>
  <c r="CC51" i="1" s="1"/>
  <c r="CD43" i="1"/>
  <c r="CD44" i="1" s="1"/>
  <c r="CD45" i="1" s="1"/>
  <c r="CE35" i="1"/>
  <c r="CF33" i="1"/>
  <c r="CF37" i="1" s="1"/>
  <c r="CF34" i="1"/>
  <c r="CF38" i="1"/>
  <c r="CF40" i="1" s="1"/>
  <c r="CE20" i="1"/>
  <c r="CG7" i="1"/>
  <c r="CF5" i="1"/>
  <c r="CG21" i="1" l="1"/>
  <c r="CG31" i="1"/>
  <c r="CF39" i="1"/>
  <c r="CF41" i="1"/>
  <c r="CG12" i="1"/>
  <c r="CG32" i="1"/>
  <c r="CG48" i="1" s="1"/>
  <c r="CG13" i="1"/>
  <c r="CG19" i="1"/>
  <c r="CG18" i="1"/>
  <c r="CG17" i="1"/>
  <c r="CG16" i="1"/>
  <c r="CG14" i="1"/>
  <c r="CG15" i="1"/>
  <c r="CF50" i="1"/>
  <c r="CD46" i="1"/>
  <c r="CD49" i="1" s="1"/>
  <c r="CD51" i="1" s="1"/>
  <c r="CE43" i="1"/>
  <c r="CE44" i="1" s="1"/>
  <c r="CE45" i="1" s="1"/>
  <c r="CF35" i="1"/>
  <c r="CG33" i="1"/>
  <c r="CG37" i="1" s="1"/>
  <c r="CG34" i="1"/>
  <c r="CG38" i="1" s="1"/>
  <c r="CG40" i="1" s="1"/>
  <c r="CF20" i="1"/>
  <c r="CG5" i="1"/>
  <c r="CH7" i="1"/>
  <c r="CH21" i="1" l="1"/>
  <c r="CH31" i="1"/>
  <c r="CG39" i="1"/>
  <c r="CG41" i="1"/>
  <c r="CH12" i="1"/>
  <c r="CH13" i="1"/>
  <c r="CH32" i="1"/>
  <c r="CH50" i="1" s="1"/>
  <c r="CH17" i="1"/>
  <c r="CH16" i="1"/>
  <c r="CH14" i="1"/>
  <c r="CH18" i="1"/>
  <c r="CH19" i="1"/>
  <c r="CH15" i="1"/>
  <c r="CG50" i="1"/>
  <c r="CE46" i="1"/>
  <c r="CE49" i="1" s="1"/>
  <c r="CE51" i="1" s="1"/>
  <c r="CF43" i="1"/>
  <c r="CF44" i="1" s="1"/>
  <c r="CF45" i="1" s="1"/>
  <c r="CG35" i="1"/>
  <c r="CH34" i="1"/>
  <c r="CH38" i="1" s="1"/>
  <c r="CH40" i="1" s="1"/>
  <c r="CH33" i="1"/>
  <c r="CH37" i="1" s="1"/>
  <c r="CG20" i="1"/>
  <c r="CH5" i="1"/>
  <c r="CI7" i="1"/>
  <c r="CI21" i="1" l="1"/>
  <c r="CI31" i="1"/>
  <c r="CI32" i="1" s="1"/>
  <c r="CI48" i="1" s="1"/>
  <c r="CH39" i="1"/>
  <c r="CH41" i="1"/>
  <c r="CI13" i="1"/>
  <c r="CI12" i="1"/>
  <c r="CI16" i="1"/>
  <c r="CI18" i="1"/>
  <c r="CI19" i="1"/>
  <c r="CI14" i="1"/>
  <c r="CI17" i="1"/>
  <c r="CI15" i="1"/>
  <c r="CH48" i="1"/>
  <c r="CF46" i="1"/>
  <c r="CF49" i="1" s="1"/>
  <c r="CF51" i="1" s="1"/>
  <c r="CG43" i="1"/>
  <c r="CG44" i="1" s="1"/>
  <c r="CG45" i="1" s="1"/>
  <c r="CH35" i="1"/>
  <c r="CI34" i="1"/>
  <c r="CI38" i="1" s="1"/>
  <c r="CI40" i="1" s="1"/>
  <c r="CI33" i="1"/>
  <c r="CI37" i="1" s="1"/>
  <c r="CH20" i="1"/>
  <c r="CI5" i="1"/>
  <c r="CJ7" i="1"/>
  <c r="CJ21" i="1" l="1"/>
  <c r="CJ31" i="1"/>
  <c r="CI39" i="1"/>
  <c r="CI41" i="1"/>
  <c r="CI50" i="1"/>
  <c r="CJ32" i="1"/>
  <c r="CJ50" i="1" s="1"/>
  <c r="CJ13" i="1"/>
  <c r="CJ12" i="1"/>
  <c r="CJ16" i="1"/>
  <c r="CJ18" i="1"/>
  <c r="CJ14" i="1"/>
  <c r="CJ17" i="1"/>
  <c r="CJ19" i="1"/>
  <c r="CJ15" i="1"/>
  <c r="CG46" i="1"/>
  <c r="CG49" i="1" s="1"/>
  <c r="CG51" i="1" s="1"/>
  <c r="CH43" i="1"/>
  <c r="CH44" i="1" s="1"/>
  <c r="CH45" i="1" s="1"/>
  <c r="CI35" i="1"/>
  <c r="CJ34" i="1"/>
  <c r="CJ38" i="1" s="1"/>
  <c r="CJ40" i="1" s="1"/>
  <c r="CJ33" i="1"/>
  <c r="CJ37" i="1" s="1"/>
  <c r="CI20" i="1"/>
  <c r="CJ5" i="1"/>
  <c r="CK7" i="1"/>
  <c r="CK21" i="1" l="1"/>
  <c r="CK31" i="1"/>
  <c r="CJ39" i="1"/>
  <c r="CJ41" i="1"/>
  <c r="CJ48" i="1"/>
  <c r="CK32" i="1"/>
  <c r="CK50" i="1" s="1"/>
  <c r="CK13" i="1"/>
  <c r="CK12" i="1"/>
  <c r="CK16" i="1"/>
  <c r="CK14" i="1"/>
  <c r="CK17" i="1"/>
  <c r="CK19" i="1"/>
  <c r="CK18" i="1"/>
  <c r="CK15" i="1"/>
  <c r="CH46" i="1"/>
  <c r="CH49" i="1" s="1"/>
  <c r="CH51" i="1" s="1"/>
  <c r="CI43" i="1"/>
  <c r="CI44" i="1" s="1"/>
  <c r="CI45" i="1" s="1"/>
  <c r="CJ35" i="1"/>
  <c r="CK34" i="1"/>
  <c r="CK38" i="1" s="1"/>
  <c r="CK40" i="1" s="1"/>
  <c r="CK33" i="1"/>
  <c r="CK37" i="1" s="1"/>
  <c r="CJ20" i="1"/>
  <c r="CK5" i="1"/>
  <c r="CL7" i="1"/>
  <c r="CL21" i="1" l="1"/>
  <c r="CL31" i="1"/>
  <c r="CK39" i="1"/>
  <c r="CK41" i="1"/>
  <c r="CK48" i="1"/>
  <c r="CL13" i="1"/>
  <c r="CL12" i="1"/>
  <c r="CL32" i="1"/>
  <c r="CL50" i="1" s="1"/>
  <c r="CL14" i="1"/>
  <c r="CL18" i="1"/>
  <c r="CL19" i="1"/>
  <c r="CL17" i="1"/>
  <c r="CL16" i="1"/>
  <c r="CL15" i="1"/>
  <c r="CI46" i="1"/>
  <c r="CI49" i="1" s="1"/>
  <c r="CI51" i="1" s="1"/>
  <c r="CJ43" i="1"/>
  <c r="CJ44" i="1" s="1"/>
  <c r="CJ45" i="1" s="1"/>
  <c r="CK35" i="1"/>
  <c r="CL34" i="1"/>
  <c r="CL38" i="1" s="1"/>
  <c r="CL40" i="1" s="1"/>
  <c r="CL33" i="1"/>
  <c r="CL37" i="1" s="1"/>
  <c r="CK20" i="1"/>
  <c r="CL5" i="1"/>
  <c r="CM7" i="1"/>
  <c r="CM21" i="1" l="1"/>
  <c r="CM31" i="1"/>
  <c r="CL39" i="1"/>
  <c r="CL41" i="1"/>
  <c r="CL48" i="1"/>
  <c r="CM13" i="1"/>
  <c r="CM32" i="1"/>
  <c r="CM48" i="1" s="1"/>
  <c r="CM12" i="1"/>
  <c r="CM16" i="1"/>
  <c r="CM14" i="1"/>
  <c r="CM17" i="1"/>
  <c r="CM19" i="1"/>
  <c r="CM18" i="1"/>
  <c r="CM15" i="1"/>
  <c r="CJ46" i="1"/>
  <c r="CJ49" i="1" s="1"/>
  <c r="CJ51" i="1" s="1"/>
  <c r="CK43" i="1"/>
  <c r="CK44" i="1" s="1"/>
  <c r="CK45" i="1" s="1"/>
  <c r="CL35" i="1"/>
  <c r="CM34" i="1"/>
  <c r="CM38" i="1" s="1"/>
  <c r="CM40" i="1" s="1"/>
  <c r="CM33" i="1"/>
  <c r="CM37" i="1" s="1"/>
  <c r="CL20" i="1"/>
  <c r="CN7" i="1"/>
  <c r="CM5" i="1"/>
  <c r="CM39" i="1" l="1"/>
  <c r="CM41" i="1"/>
  <c r="CN21" i="1"/>
  <c r="CN31" i="1"/>
  <c r="CN13" i="1"/>
  <c r="CN12" i="1"/>
  <c r="CN32" i="1"/>
  <c r="CN48" i="1" s="1"/>
  <c r="CN16" i="1"/>
  <c r="CN14" i="1"/>
  <c r="CN18" i="1"/>
  <c r="CN19" i="1"/>
  <c r="CN17" i="1"/>
  <c r="CN15" i="1"/>
  <c r="CM50" i="1"/>
  <c r="CK46" i="1"/>
  <c r="CK49" i="1" s="1"/>
  <c r="CK51" i="1" s="1"/>
  <c r="CL43" i="1"/>
  <c r="CL44" i="1" s="1"/>
  <c r="CL45" i="1" s="1"/>
  <c r="CM35" i="1"/>
  <c r="CN33" i="1"/>
  <c r="CN37" i="1" s="1"/>
  <c r="CN34" i="1"/>
  <c r="CN38" i="1" s="1"/>
  <c r="CN40" i="1" s="1"/>
  <c r="CM20" i="1"/>
  <c r="CO7" i="1"/>
  <c r="CN5" i="1"/>
  <c r="CN39" i="1" l="1"/>
  <c r="CN41" i="1"/>
  <c r="CO21" i="1"/>
  <c r="CO31" i="1"/>
  <c r="CO12" i="1"/>
  <c r="CO32" i="1"/>
  <c r="CO48" i="1" s="1"/>
  <c r="CO13" i="1"/>
  <c r="CO16" i="1"/>
  <c r="CO18" i="1"/>
  <c r="CO19" i="1"/>
  <c r="CO17" i="1"/>
  <c r="CO14" i="1"/>
  <c r="CO15" i="1"/>
  <c r="CN50" i="1"/>
  <c r="CL46" i="1"/>
  <c r="CL49" i="1" s="1"/>
  <c r="CL51" i="1" s="1"/>
  <c r="CM43" i="1"/>
  <c r="CM44" i="1" s="1"/>
  <c r="CM45" i="1" s="1"/>
  <c r="CN35" i="1"/>
  <c r="CO33" i="1"/>
  <c r="CO37" i="1" s="1"/>
  <c r="CO34" i="1"/>
  <c r="CO38" i="1" s="1"/>
  <c r="CO40" i="1" s="1"/>
  <c r="CN20" i="1"/>
  <c r="CO5" i="1"/>
  <c r="CP7" i="1"/>
  <c r="CP21" i="1" l="1"/>
  <c r="CP31" i="1"/>
  <c r="CO39" i="1"/>
  <c r="CO41" i="1"/>
  <c r="CO50" i="1"/>
  <c r="CP12" i="1"/>
  <c r="CP13" i="1"/>
  <c r="CP32" i="1"/>
  <c r="CP50" i="1" s="1"/>
  <c r="CP18" i="1"/>
  <c r="CP19" i="1"/>
  <c r="CP14" i="1"/>
  <c r="CP17" i="1"/>
  <c r="CP16" i="1"/>
  <c r="CP15" i="1"/>
  <c r="CM46" i="1"/>
  <c r="CM49" i="1" s="1"/>
  <c r="CM51" i="1" s="1"/>
  <c r="CN43" i="1"/>
  <c r="CN44" i="1" s="1"/>
  <c r="CN45" i="1" s="1"/>
  <c r="CO20" i="1"/>
  <c r="CO35" i="1"/>
  <c r="CP33" i="1"/>
  <c r="CP37" i="1" s="1"/>
  <c r="CP34" i="1"/>
  <c r="CP38" i="1" s="1"/>
  <c r="CP40" i="1" s="1"/>
  <c r="CQ7" i="1"/>
  <c r="CP5" i="1"/>
  <c r="CQ21" i="1" l="1"/>
  <c r="CQ31" i="1"/>
  <c r="CP39" i="1"/>
  <c r="CP41" i="1"/>
  <c r="CP48" i="1"/>
  <c r="CQ32" i="1"/>
  <c r="CQ50" i="1" s="1"/>
  <c r="CQ13" i="1"/>
  <c r="CQ12" i="1"/>
  <c r="CQ17" i="1"/>
  <c r="CQ18" i="1"/>
  <c r="CQ19" i="1"/>
  <c r="CQ16" i="1"/>
  <c r="CQ14" i="1"/>
  <c r="CQ15" i="1"/>
  <c r="CN46" i="1"/>
  <c r="CN49" i="1" s="1"/>
  <c r="CN51" i="1" s="1"/>
  <c r="CO43" i="1"/>
  <c r="CO44" i="1" s="1"/>
  <c r="CO45" i="1" s="1"/>
  <c r="CP35" i="1"/>
  <c r="CQ34" i="1"/>
  <c r="CQ38" i="1" s="1"/>
  <c r="CQ40" i="1" s="1"/>
  <c r="CQ33" i="1"/>
  <c r="CQ37" i="1" s="1"/>
  <c r="CP20" i="1"/>
  <c r="CQ5" i="1"/>
  <c r="CR7" i="1"/>
  <c r="CR31" i="1" s="1"/>
  <c r="CQ39" i="1" l="1"/>
  <c r="CQ41" i="1" s="1"/>
  <c r="CR21" i="1"/>
  <c r="C56" i="1"/>
  <c r="CQ48" i="1"/>
  <c r="CR32" i="1"/>
  <c r="CR50" i="1" s="1"/>
  <c r="CR13" i="1"/>
  <c r="F13" i="1" s="1"/>
  <c r="CR12" i="1"/>
  <c r="F12" i="1" s="1"/>
  <c r="CR19" i="1"/>
  <c r="F19" i="1" s="1"/>
  <c r="CR16" i="1"/>
  <c r="F16" i="1" s="1"/>
  <c r="CR14" i="1"/>
  <c r="F14" i="1" s="1"/>
  <c r="CR18" i="1"/>
  <c r="F18" i="1" s="1"/>
  <c r="CR17" i="1"/>
  <c r="F17" i="1" s="1"/>
  <c r="CR15" i="1"/>
  <c r="F15" i="1" s="1"/>
  <c r="CO46" i="1"/>
  <c r="CO49" i="1" s="1"/>
  <c r="CO51" i="1" s="1"/>
  <c r="CP43" i="1"/>
  <c r="CP44" i="1" s="1"/>
  <c r="CP45" i="1" s="1"/>
  <c r="CQ35" i="1"/>
  <c r="CR34" i="1"/>
  <c r="CR38" i="1" s="1"/>
  <c r="CR40" i="1" s="1"/>
  <c r="CR33" i="1"/>
  <c r="CR37" i="1" s="1"/>
  <c r="CQ20" i="1"/>
  <c r="CR5" i="1"/>
  <c r="CR39" i="1" l="1"/>
  <c r="CR41" i="1"/>
  <c r="CR48" i="1"/>
  <c r="CP46" i="1"/>
  <c r="CP49" i="1" s="1"/>
  <c r="CP51" i="1" s="1"/>
  <c r="CQ43" i="1"/>
  <c r="CQ44" i="1" s="1"/>
  <c r="CQ45" i="1"/>
  <c r="CR35" i="1"/>
  <c r="CR20" i="1"/>
  <c r="F20" i="1" l="1"/>
  <c r="CQ46" i="1"/>
  <c r="CQ49" i="1" s="1"/>
  <c r="CQ51" i="1" s="1"/>
  <c r="CR43" i="1"/>
  <c r="CR44" i="1" s="1"/>
  <c r="CR45" i="1" s="1"/>
  <c r="CR46" i="1" l="1"/>
  <c r="CR49" i="1" s="1"/>
  <c r="CR51" i="1" l="1"/>
  <c r="C58" i="1"/>
  <c r="C59" i="1" s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AJ22" i="1"/>
  <c r="AH22" i="1"/>
  <c r="AI22" i="1"/>
  <c r="C60" i="1" l="1"/>
  <c r="C61" i="1"/>
  <c r="CL56" i="1" l="1"/>
  <c r="CD56" i="1"/>
  <c r="BV56" i="1"/>
  <c r="BN56" i="1"/>
  <c r="BF56" i="1"/>
  <c r="AX56" i="1"/>
  <c r="AP56" i="1"/>
  <c r="AH56" i="1"/>
  <c r="Z56" i="1"/>
  <c r="R56" i="1"/>
  <c r="J56" i="1"/>
  <c r="CB56" i="1"/>
  <c r="BL56" i="1"/>
  <c r="AV56" i="1"/>
  <c r="AF56" i="1"/>
  <c r="P56" i="1"/>
  <c r="CQ56" i="1"/>
  <c r="BS56" i="1"/>
  <c r="AU56" i="1"/>
  <c r="W56" i="1"/>
  <c r="G56" i="1"/>
  <c r="CG56" i="1"/>
  <c r="BI56" i="1"/>
  <c r="AK56" i="1"/>
  <c r="CN56" i="1"/>
  <c r="CF56" i="1"/>
  <c r="BH56" i="1"/>
  <c r="AZ56" i="1"/>
  <c r="AB56" i="1"/>
  <c r="CE56" i="1"/>
  <c r="AY56" i="1"/>
  <c r="K56" i="1"/>
  <c r="CK56" i="1"/>
  <c r="CC56" i="1"/>
  <c r="BU56" i="1"/>
  <c r="BM56" i="1"/>
  <c r="BE56" i="1"/>
  <c r="AW56" i="1"/>
  <c r="AO56" i="1"/>
  <c r="AG56" i="1"/>
  <c r="Y56" i="1"/>
  <c r="Q56" i="1"/>
  <c r="I56" i="1"/>
  <c r="H56" i="1"/>
  <c r="CA56" i="1"/>
  <c r="CR56" i="1"/>
  <c r="CJ56" i="1"/>
  <c r="BT56" i="1"/>
  <c r="BD56" i="1"/>
  <c r="AN56" i="1"/>
  <c r="X56" i="1"/>
  <c r="X64" i="1" s="1"/>
  <c r="BK56" i="1"/>
  <c r="AE56" i="1"/>
  <c r="CP56" i="1"/>
  <c r="BZ56" i="1"/>
  <c r="BJ56" i="1"/>
  <c r="AT56" i="1"/>
  <c r="AD56" i="1"/>
  <c r="BY56" i="1"/>
  <c r="BA56" i="1"/>
  <c r="U56" i="1"/>
  <c r="BX56" i="1"/>
  <c r="AR56" i="1"/>
  <c r="T56" i="1"/>
  <c r="BO56" i="1"/>
  <c r="AI56" i="1"/>
  <c r="CI56" i="1"/>
  <c r="BC56" i="1"/>
  <c r="AM56" i="1"/>
  <c r="O56" i="1"/>
  <c r="CH56" i="1"/>
  <c r="BR56" i="1"/>
  <c r="BB56" i="1"/>
  <c r="AL56" i="1"/>
  <c r="N56" i="1"/>
  <c r="CO56" i="1"/>
  <c r="BQ56" i="1"/>
  <c r="AS56" i="1"/>
  <c r="M56" i="1"/>
  <c r="BW56" i="1"/>
  <c r="AQ56" i="1"/>
  <c r="V56" i="1"/>
  <c r="AC56" i="1"/>
  <c r="BP56" i="1"/>
  <c r="AJ56" i="1"/>
  <c r="CM56" i="1"/>
  <c r="AA56" i="1"/>
  <c r="L56" i="1"/>
  <c r="BG56" i="1"/>
  <c r="S56" i="1"/>
  <c r="L64" i="1" l="1"/>
  <c r="BJ64" i="1"/>
  <c r="AH64" i="1"/>
  <c r="AR64" i="1"/>
  <c r="AY64" i="1"/>
  <c r="AW64" i="1"/>
  <c r="BW64" i="1"/>
  <c r="BT64" i="1"/>
  <c r="AK64" i="1"/>
  <c r="CH64" i="1"/>
  <c r="AF64" i="1"/>
  <c r="CM64" i="1"/>
  <c r="O64" i="1"/>
  <c r="CR64" i="1"/>
  <c r="AV64" i="1"/>
  <c r="AM64" i="1"/>
  <c r="CA64" i="1"/>
  <c r="AB64" i="1"/>
  <c r="BL64" i="1"/>
  <c r="CO64" i="1"/>
  <c r="BA64" i="1"/>
  <c r="BM64" i="1"/>
  <c r="W64" i="1"/>
  <c r="BN64" i="1"/>
  <c r="N64" i="1"/>
  <c r="BU64" i="1"/>
  <c r="J64" i="1"/>
  <c r="AI64" i="1"/>
  <c r="BS64" i="1"/>
  <c r="BR64" i="1"/>
  <c r="T64" i="1"/>
  <c r="AG64" i="1"/>
  <c r="K64" i="1"/>
  <c r="P64" i="1"/>
  <c r="AA64" i="1"/>
  <c r="M64" i="1"/>
  <c r="BZ64" i="1"/>
  <c r="CJ64" i="1"/>
  <c r="AO64" i="1"/>
  <c r="BI64" i="1"/>
  <c r="AP64" i="1"/>
  <c r="AS64" i="1"/>
  <c r="BX64" i="1"/>
  <c r="CP64" i="1"/>
  <c r="CE64" i="1"/>
  <c r="CG64" i="1"/>
  <c r="AX64" i="1"/>
  <c r="AJ64" i="1"/>
  <c r="BQ64" i="1"/>
  <c r="U64" i="1"/>
  <c r="AE64" i="1"/>
  <c r="BE64" i="1"/>
  <c r="G64" i="1"/>
  <c r="BF64" i="1"/>
  <c r="BP64" i="1"/>
  <c r="BC64" i="1"/>
  <c r="BK64" i="1"/>
  <c r="H64" i="1"/>
  <c r="AZ64" i="1"/>
  <c r="CB64" i="1"/>
  <c r="AC64" i="1"/>
  <c r="CI64" i="1"/>
  <c r="BY64" i="1"/>
  <c r="I64" i="1"/>
  <c r="BH64" i="1"/>
  <c r="AU64" i="1"/>
  <c r="BV64" i="1"/>
  <c r="S64" i="1"/>
  <c r="V64" i="1"/>
  <c r="AL64" i="1"/>
  <c r="AD64" i="1"/>
  <c r="AN64" i="1"/>
  <c r="Q64" i="1"/>
  <c r="CC64" i="1"/>
  <c r="CF64" i="1"/>
  <c r="R64" i="1"/>
  <c r="CD64" i="1"/>
  <c r="BG64" i="1"/>
  <c r="AQ64" i="1"/>
  <c r="BB64" i="1"/>
  <c r="BO64" i="1"/>
  <c r="AT64" i="1"/>
  <c r="BD64" i="1"/>
  <c r="Y64" i="1"/>
  <c r="CK64" i="1"/>
  <c r="CN64" i="1"/>
  <c r="CQ64" i="1"/>
  <c r="Z64" i="1"/>
  <c r="CL64" i="1"/>
  <c r="C68" i="1" l="1"/>
  <c r="C69" i="1"/>
  <c r="C66" i="1" s="1"/>
  <c r="C65" i="1"/>
  <c r="C70" i="1" l="1"/>
  <c r="AE52" i="1" l="1"/>
  <c r="AE53" i="1" s="1"/>
  <c r="AF52" i="1"/>
  <c r="AF53" i="1"/>
  <c r="AG52" i="1" l="1"/>
  <c r="AG53" i="1"/>
  <c r="C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C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C25" i="1"/>
  <c r="D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26" i="1"/>
  <c r="D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27" i="1"/>
  <c r="D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73" i="1"/>
  <c r="C74" i="1"/>
  <c r="C76" i="1"/>
  <c r="C77" i="1"/>
  <c r="C78" i="1"/>
  <c r="D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D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D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107" i="1"/>
  <c r="C108" i="1"/>
  <c r="C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114" i="1"/>
  <c r="C115" i="1"/>
  <c r="C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</calcChain>
</file>

<file path=xl/sharedStrings.xml><?xml version="1.0" encoding="utf-8"?>
<sst xmlns="http://schemas.openxmlformats.org/spreadsheetml/2006/main" count="127" uniqueCount="108">
  <si>
    <t>Cash Flows</t>
  </si>
  <si>
    <t>ASSUMPTIONS</t>
  </si>
  <si>
    <t>NRA</t>
  </si>
  <si>
    <t>Land</t>
  </si>
  <si>
    <t>Financing Costs</t>
  </si>
  <si>
    <t>Hard Costs</t>
  </si>
  <si>
    <t>Soft Costs</t>
  </si>
  <si>
    <t>Amount</t>
  </si>
  <si>
    <t>Start</t>
  </si>
  <si>
    <t>End</t>
  </si>
  <si>
    <t>TI 1</t>
  </si>
  <si>
    <t>TI 2</t>
  </si>
  <si>
    <t>LCs 1</t>
  </si>
  <si>
    <t>LCs 2</t>
  </si>
  <si>
    <t>Error Check</t>
  </si>
  <si>
    <t>Link to this exercise</t>
  </si>
  <si>
    <t>Rental Income</t>
  </si>
  <si>
    <t>Tenant #1</t>
  </si>
  <si>
    <t>Tenant #2</t>
  </si>
  <si>
    <t>Start Month</t>
  </si>
  <si>
    <t>Ann. Inc. %</t>
  </si>
  <si>
    <t>SF</t>
  </si>
  <si>
    <t>Analysis Month</t>
  </si>
  <si>
    <t>Analysis Year</t>
  </si>
  <si>
    <t>Operation Year</t>
  </si>
  <si>
    <t>Other Income</t>
  </si>
  <si>
    <t>Occupancy</t>
  </si>
  <si>
    <t>Expense Recovery</t>
  </si>
  <si>
    <t>General Vacancy</t>
  </si>
  <si>
    <t>Effective Gross Income</t>
  </si>
  <si>
    <t>Operating Expenses</t>
  </si>
  <si>
    <t>Ann. Start Rent</t>
  </si>
  <si>
    <t>Ann. Start Amt</t>
  </si>
  <si>
    <t>Total Rental Income</t>
  </si>
  <si>
    <t>Net Operating Income</t>
  </si>
  <si>
    <t>Free Rent #1</t>
  </si>
  <si>
    <t>Capital Reserves</t>
  </si>
  <si>
    <t>Operation Month</t>
  </si>
  <si>
    <t>Potential Gross Income</t>
  </si>
  <si>
    <t>Cash Flow from Operations</t>
  </si>
  <si>
    <t>REPE MODELING EXERCISE</t>
  </si>
  <si>
    <t>OPERATIONS</t>
  </si>
  <si>
    <t>DEVELOPMENT</t>
  </si>
  <si>
    <t>Total before Interest</t>
  </si>
  <si>
    <t>Total Project Costs</t>
  </si>
  <si>
    <t>LTC</t>
  </si>
  <si>
    <t>Const. Interest</t>
  </si>
  <si>
    <t>SOURCES AND USES</t>
  </si>
  <si>
    <t>Equity</t>
  </si>
  <si>
    <t>Total Sources</t>
  </si>
  <si>
    <t>Loan</t>
  </si>
  <si>
    <t>Loan Balance</t>
  </si>
  <si>
    <t>Breakeven</t>
  </si>
  <si>
    <t>Ann. Rate</t>
  </si>
  <si>
    <t>Debt Service (Interest-Only)</t>
  </si>
  <si>
    <t>Cash Flow after Financing</t>
  </si>
  <si>
    <t>TERMINAL VALUE</t>
  </si>
  <si>
    <t>Terminal Month</t>
  </si>
  <si>
    <t>Terminal Cap Rate</t>
  </si>
  <si>
    <t>Terminal NOI</t>
  </si>
  <si>
    <t>Gross Terminal Value</t>
  </si>
  <si>
    <t>Selling Costs</t>
  </si>
  <si>
    <t>Net Terminal Value</t>
  </si>
  <si>
    <t>Loan Payoff</t>
  </si>
  <si>
    <t>Net Proceeds from Sale</t>
  </si>
  <si>
    <t>Unlevered Cash Flow</t>
  </si>
  <si>
    <t>Unlevered IRR</t>
  </si>
  <si>
    <t>Net Profit</t>
  </si>
  <si>
    <t>Analysis Date</t>
  </si>
  <si>
    <t>Analysis Start</t>
  </si>
  <si>
    <t xml:space="preserve">Unlevered EMx </t>
  </si>
  <si>
    <t>Contributions</t>
  </si>
  <si>
    <t>Distributions</t>
  </si>
  <si>
    <t>PROPERTY-LEVEL CASH FLOW</t>
  </si>
  <si>
    <t>Levered Cash Flow</t>
  </si>
  <si>
    <t>Levered IRR</t>
  </si>
  <si>
    <t xml:space="preserve">Levered EMx </t>
  </si>
  <si>
    <t>Tenant #1 Lease Year</t>
  </si>
  <si>
    <t>Tenant #2 Lease Year</t>
  </si>
  <si>
    <t>PARTNERSHIP-LEVEL CASH FLOWS</t>
  </si>
  <si>
    <t>Equity Share</t>
  </si>
  <si>
    <t>LP Contributions</t>
  </si>
  <si>
    <t>GP Contributions</t>
  </si>
  <si>
    <t>% Share</t>
  </si>
  <si>
    <t>Preferred Return + Return of Capital</t>
  </si>
  <si>
    <t>LP Required Return</t>
  </si>
  <si>
    <t>LP Distribution</t>
  </si>
  <si>
    <t>GP Distribution</t>
  </si>
  <si>
    <t>LP Capital Account (Beginning Balance</t>
  </si>
  <si>
    <t>LP Distributions</t>
  </si>
  <si>
    <t>LP Capital Account (Ending Balance)</t>
  </si>
  <si>
    <t xml:space="preserve">LP Cash Flow </t>
  </si>
  <si>
    <t>Promoted Interest</t>
  </si>
  <si>
    <t>GP Distributions</t>
  </si>
  <si>
    <t>GP Cash Flow</t>
  </si>
  <si>
    <t>IRR</t>
  </si>
  <si>
    <t>Remaining Distributable Cash Flow</t>
  </si>
  <si>
    <t>LP Cash Flow</t>
  </si>
  <si>
    <t>LP Net Cash Flow</t>
  </si>
  <si>
    <t>LP IRR</t>
  </si>
  <si>
    <t xml:space="preserve">LP EMx </t>
  </si>
  <si>
    <t>GP Net Cash Flow</t>
  </si>
  <si>
    <t>GP IRR</t>
  </si>
  <si>
    <t xml:space="preserve">GP EMx </t>
  </si>
  <si>
    <t>ERROR CHECK</t>
  </si>
  <si>
    <t>Operation Begin</t>
  </si>
  <si>
    <t xml:space="preserve"> </t>
  </si>
  <si>
    <t>Total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</si>
</sst>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&quot;Month&quot;\ 0"/>
    <numFmt numFmtId="165" formatCode="&quot;Year&quot;\ 0"/>
    <numFmt numFmtId="166" formatCode="#,##0\ &quot;SF&quot;"/>
    <numFmt numFmtId="167" formatCode="0.0%"/>
    <numFmt numFmtId="168" formatCode="&quot;Start Mo.:&quot;\ 0"/>
    <numFmt numFmtId="169" formatCode="&quot;End Mo.:&quot;\ 0"/>
    <numFmt numFmtId="170" formatCode="0.00&quot;X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right"/>
    </xf>
    <xf numFmtId="166" fontId="0" fillId="0" borderId="0" xfId="0" applyNumberFormat="1"/>
    <xf numFmtId="166" fontId="3" fillId="0" borderId="0" xfId="0" applyNumberFormat="1" applyFont="1"/>
    <xf numFmtId="0" fontId="4" fillId="0" borderId="0" xfId="0" applyFont="1" applyAlignment="1">
      <alignment horizontal="right"/>
    </xf>
    <xf numFmtId="3" fontId="5" fillId="0" borderId="0" xfId="0" applyNumberFormat="1" applyFont="1"/>
    <xf numFmtId="0" fontId="6" fillId="0" borderId="0" xfId="1"/>
    <xf numFmtId="0" fontId="3" fillId="0" borderId="0" xfId="0" applyFont="1"/>
    <xf numFmtId="9" fontId="3" fillId="0" borderId="0" xfId="0" applyNumberFormat="1" applyFont="1"/>
    <xf numFmtId="167" fontId="3" fillId="0" borderId="0" xfId="0" applyNumberFormat="1" applyFont="1"/>
    <xf numFmtId="6" fontId="3" fillId="0" borderId="0" xfId="0" applyNumberFormat="1" applyFont="1"/>
    <xf numFmtId="6" fontId="0" fillId="0" borderId="0" xfId="0" applyNumberFormat="1"/>
    <xf numFmtId="167" fontId="0" fillId="0" borderId="0" xfId="0" applyNumberFormat="1"/>
    <xf numFmtId="9" fontId="0" fillId="0" borderId="0" xfId="0" applyNumberFormat="1"/>
    <xf numFmtId="0" fontId="0" fillId="0" borderId="0" xfId="0" applyAlignment="1">
      <alignment horizontal="left" indent="1"/>
    </xf>
    <xf numFmtId="6" fontId="5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168" fontId="3" fillId="0" borderId="0" xfId="0" applyNumberFormat="1" applyFont="1"/>
    <xf numFmtId="169" fontId="3" fillId="0" borderId="0" xfId="0" applyNumberFormat="1" applyFont="1"/>
    <xf numFmtId="0" fontId="5" fillId="0" borderId="0" xfId="0" applyFont="1"/>
    <xf numFmtId="6" fontId="1" fillId="0" borderId="0" xfId="0" applyNumberFormat="1" applyFont="1"/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horizontal="left" indent="1"/>
    </xf>
    <xf numFmtId="6" fontId="0" fillId="0" borderId="0" xfId="0" applyNumberFormat="1" applyFont="1"/>
    <xf numFmtId="6" fontId="8" fillId="0" borderId="0" xfId="0" applyNumberFormat="1" applyFont="1"/>
    <xf numFmtId="167" fontId="0" fillId="0" borderId="0" xfId="0" applyNumberFormat="1" applyFont="1"/>
    <xf numFmtId="0" fontId="0" fillId="0" borderId="0" xfId="0" applyFont="1" applyAlignment="1">
      <alignment horizontal="right"/>
    </xf>
    <xf numFmtId="6" fontId="9" fillId="0" borderId="0" xfId="0" applyNumberFormat="1" applyFont="1"/>
    <xf numFmtId="3" fontId="9" fillId="0" borderId="0" xfId="0" applyNumberFormat="1" applyFont="1"/>
    <xf numFmtId="3" fontId="5" fillId="0" borderId="0" xfId="0" applyNumberFormat="1" applyFont="1" applyFill="1"/>
    <xf numFmtId="167" fontId="5" fillId="0" borderId="0" xfId="0" applyNumberFormat="1" applyFont="1"/>
    <xf numFmtId="164" fontId="0" fillId="0" borderId="0" xfId="0" applyNumberFormat="1" applyFont="1"/>
    <xf numFmtId="10" fontId="3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15" fontId="3" fillId="0" borderId="0" xfId="0" applyNumberFormat="1" applyFont="1"/>
    <xf numFmtId="15" fontId="9" fillId="0" borderId="0" xfId="0" applyNumberFormat="1" applyFont="1"/>
    <xf numFmtId="15" fontId="0" fillId="0" borderId="0" xfId="0" applyNumberFormat="1"/>
    <xf numFmtId="10" fontId="0" fillId="0" borderId="0" xfId="0" applyNumberFormat="1" applyFont="1"/>
    <xf numFmtId="170" fontId="0" fillId="0" borderId="0" xfId="0" applyNumberFormat="1" applyFont="1"/>
    <xf numFmtId="0" fontId="1" fillId="0" borderId="0" xfId="0" applyFont="1" applyAlignment="1">
      <alignment horizontal="left"/>
    </xf>
    <xf numFmtId="3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9" fillId="0" borderId="0" xfId="0" applyNumberFormat="1" applyFont="1"/>
    <xf numFmtId="0" fontId="11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3" fontId="11" fillId="2" borderId="0" xfId="0" applyNumberFormat="1" applyFont="1" applyFill="1"/>
    <xf numFmtId="0" fontId="1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llstreetoasis.com/forums/megafund-repe-modeling-t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439B-88A3-47D6-80E7-2E0B9E95251A}">
  <sheetPr>
    <pageSetUpPr fitToPage="1"/>
  </sheetPr>
  <dimension ref="A1:CS118"/>
  <sheetViews>
    <sheetView tabSelected="1" zoomScale="85" zoomScaleNormal="85"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G8" sqref="G8"/>
    </sheetView>
  </sheetViews>
  <sheetFormatPr defaultColWidth="0" defaultRowHeight="15" zeroHeight="1" x14ac:dyDescent="0.25"/>
  <cols>
    <col min="1" max="1" width="1" style="29" customWidth="1"/>
    <col min="2" max="2" width="20" style="29" bestFit="1" customWidth="1"/>
    <col min="3" max="3" width="15.5703125" style="29" bestFit="1" customWidth="1"/>
    <col min="4" max="4" width="12.85546875" style="29" bestFit="1" customWidth="1"/>
    <col min="5" max="5" width="13.85546875" style="29" bestFit="1" customWidth="1"/>
    <col min="6" max="6" width="11.85546875" style="29" bestFit="1" customWidth="1"/>
    <col min="7" max="7" width="13.7109375" style="29" bestFit="1" customWidth="1"/>
    <col min="8" max="95" width="13.140625" style="29" bestFit="1" customWidth="1"/>
    <col min="96" max="96" width="14" style="29" bestFit="1" customWidth="1"/>
    <col min="97" max="97" width="2.42578125" style="29" customWidth="1"/>
    <col min="98" max="16384" width="9.140625" style="29" hidden="1"/>
  </cols>
  <sheetData>
    <row r="1" spans="2:96" customFormat="1" ht="5.0999999999999996" customHeight="1" x14ac:dyDescent="0.25"/>
    <row r="2" spans="2:96" customFormat="1" ht="15.75" x14ac:dyDescent="0.25">
      <c r="B2" s="2" t="s">
        <v>40</v>
      </c>
    </row>
    <row r="3" spans="2:96" customFormat="1" ht="5.0999999999999996" customHeight="1" x14ac:dyDescent="0.25"/>
    <row r="4" spans="2:96" customFormat="1" x14ac:dyDescent="0.25">
      <c r="B4" s="12" t="s">
        <v>15</v>
      </c>
      <c r="G4" s="1" t="s">
        <v>0</v>
      </c>
    </row>
    <row r="5" spans="2:96" customFormat="1" x14ac:dyDescent="0.25">
      <c r="F5" s="7" t="s">
        <v>23</v>
      </c>
      <c r="G5" s="4">
        <f>ROUNDUP(G7/12,0)</f>
        <v>1</v>
      </c>
      <c r="H5" s="4">
        <f>ROUNDUP(H7/12,0)</f>
        <v>1</v>
      </c>
      <c r="I5" s="4">
        <f t="shared" ref="I5:BT5" si="0">ROUNDUP(I7/12,0)</f>
        <v>1</v>
      </c>
      <c r="J5" s="4">
        <f t="shared" si="0"/>
        <v>1</v>
      </c>
      <c r="K5" s="4">
        <f t="shared" si="0"/>
        <v>1</v>
      </c>
      <c r="L5" s="4">
        <f t="shared" si="0"/>
        <v>1</v>
      </c>
      <c r="M5" s="4">
        <f t="shared" si="0"/>
        <v>1</v>
      </c>
      <c r="N5" s="4">
        <f t="shared" si="0"/>
        <v>1</v>
      </c>
      <c r="O5" s="4">
        <f t="shared" si="0"/>
        <v>1</v>
      </c>
      <c r="P5" s="4">
        <f t="shared" si="0"/>
        <v>1</v>
      </c>
      <c r="Q5" s="4">
        <f t="shared" si="0"/>
        <v>1</v>
      </c>
      <c r="R5" s="4">
        <f t="shared" si="0"/>
        <v>1</v>
      </c>
      <c r="S5" s="4">
        <f t="shared" si="0"/>
        <v>2</v>
      </c>
      <c r="T5" s="4">
        <f t="shared" si="0"/>
        <v>2</v>
      </c>
      <c r="U5" s="4">
        <f t="shared" si="0"/>
        <v>2</v>
      </c>
      <c r="V5" s="4">
        <f t="shared" si="0"/>
        <v>2</v>
      </c>
      <c r="W5" s="4">
        <f t="shared" si="0"/>
        <v>2</v>
      </c>
      <c r="X5" s="4">
        <f t="shared" si="0"/>
        <v>2</v>
      </c>
      <c r="Y5" s="4">
        <f t="shared" si="0"/>
        <v>2</v>
      </c>
      <c r="Z5" s="4">
        <f t="shared" si="0"/>
        <v>2</v>
      </c>
      <c r="AA5" s="4">
        <f t="shared" si="0"/>
        <v>2</v>
      </c>
      <c r="AB5" s="4">
        <f t="shared" si="0"/>
        <v>2</v>
      </c>
      <c r="AC5" s="4">
        <f t="shared" si="0"/>
        <v>2</v>
      </c>
      <c r="AD5" s="4">
        <f t="shared" si="0"/>
        <v>2</v>
      </c>
      <c r="AE5" s="4">
        <f t="shared" si="0"/>
        <v>3</v>
      </c>
      <c r="AF5" s="4">
        <f t="shared" si="0"/>
        <v>3</v>
      </c>
      <c r="AG5" s="4">
        <f t="shared" si="0"/>
        <v>3</v>
      </c>
      <c r="AH5" s="4">
        <f t="shared" si="0"/>
        <v>3</v>
      </c>
      <c r="AI5" s="4">
        <f t="shared" si="0"/>
        <v>3</v>
      </c>
      <c r="AJ5" s="4">
        <f t="shared" si="0"/>
        <v>3</v>
      </c>
      <c r="AK5" s="4">
        <f t="shared" si="0"/>
        <v>3</v>
      </c>
      <c r="AL5" s="4">
        <f t="shared" si="0"/>
        <v>3</v>
      </c>
      <c r="AM5" s="4">
        <f t="shared" si="0"/>
        <v>3</v>
      </c>
      <c r="AN5" s="4">
        <f t="shared" si="0"/>
        <v>3</v>
      </c>
      <c r="AO5" s="4">
        <f t="shared" si="0"/>
        <v>3</v>
      </c>
      <c r="AP5" s="4">
        <f t="shared" si="0"/>
        <v>3</v>
      </c>
      <c r="AQ5" s="4">
        <f t="shared" si="0"/>
        <v>4</v>
      </c>
      <c r="AR5" s="4">
        <f t="shared" si="0"/>
        <v>4</v>
      </c>
      <c r="AS5" s="4">
        <f t="shared" si="0"/>
        <v>4</v>
      </c>
      <c r="AT5" s="4">
        <f t="shared" si="0"/>
        <v>4</v>
      </c>
      <c r="AU5" s="4">
        <f t="shared" si="0"/>
        <v>4</v>
      </c>
      <c r="AV5" s="4">
        <f t="shared" si="0"/>
        <v>4</v>
      </c>
      <c r="AW5" s="4">
        <f t="shared" si="0"/>
        <v>4</v>
      </c>
      <c r="AX5" s="4">
        <f t="shared" si="0"/>
        <v>4</v>
      </c>
      <c r="AY5" s="4">
        <f t="shared" si="0"/>
        <v>4</v>
      </c>
      <c r="AZ5" s="4">
        <f t="shared" si="0"/>
        <v>4</v>
      </c>
      <c r="BA5" s="4">
        <f t="shared" si="0"/>
        <v>4</v>
      </c>
      <c r="BB5" s="4">
        <f t="shared" si="0"/>
        <v>4</v>
      </c>
      <c r="BC5" s="4">
        <f t="shared" si="0"/>
        <v>5</v>
      </c>
      <c r="BD5" s="4">
        <f t="shared" si="0"/>
        <v>5</v>
      </c>
      <c r="BE5" s="4">
        <f t="shared" si="0"/>
        <v>5</v>
      </c>
      <c r="BF5" s="4">
        <f t="shared" si="0"/>
        <v>5</v>
      </c>
      <c r="BG5" s="4">
        <f t="shared" si="0"/>
        <v>5</v>
      </c>
      <c r="BH5" s="4">
        <f t="shared" si="0"/>
        <v>5</v>
      </c>
      <c r="BI5" s="4">
        <f t="shared" si="0"/>
        <v>5</v>
      </c>
      <c r="BJ5" s="4">
        <f t="shared" si="0"/>
        <v>5</v>
      </c>
      <c r="BK5" s="4">
        <f t="shared" si="0"/>
        <v>5</v>
      </c>
      <c r="BL5" s="4">
        <f t="shared" si="0"/>
        <v>5</v>
      </c>
      <c r="BM5" s="4">
        <f t="shared" si="0"/>
        <v>5</v>
      </c>
      <c r="BN5" s="4">
        <f t="shared" si="0"/>
        <v>5</v>
      </c>
      <c r="BO5" s="4">
        <f t="shared" si="0"/>
        <v>6</v>
      </c>
      <c r="BP5" s="4">
        <f t="shared" si="0"/>
        <v>6</v>
      </c>
      <c r="BQ5" s="4">
        <f t="shared" si="0"/>
        <v>6</v>
      </c>
      <c r="BR5" s="4">
        <f t="shared" si="0"/>
        <v>6</v>
      </c>
      <c r="BS5" s="4">
        <f t="shared" si="0"/>
        <v>6</v>
      </c>
      <c r="BT5" s="4">
        <f t="shared" si="0"/>
        <v>6</v>
      </c>
      <c r="BU5" s="4">
        <f t="shared" ref="BU5:CO5" si="1">ROUNDUP(BU7/12,0)</f>
        <v>6</v>
      </c>
      <c r="BV5" s="4">
        <f t="shared" si="1"/>
        <v>6</v>
      </c>
      <c r="BW5" s="4">
        <f t="shared" si="1"/>
        <v>6</v>
      </c>
      <c r="BX5" s="4">
        <f t="shared" si="1"/>
        <v>6</v>
      </c>
      <c r="BY5" s="4">
        <f t="shared" si="1"/>
        <v>6</v>
      </c>
      <c r="BZ5" s="4">
        <f t="shared" si="1"/>
        <v>6</v>
      </c>
      <c r="CA5" s="4">
        <f t="shared" si="1"/>
        <v>7</v>
      </c>
      <c r="CB5" s="4">
        <f t="shared" si="1"/>
        <v>7</v>
      </c>
      <c r="CC5" s="4">
        <f t="shared" si="1"/>
        <v>7</v>
      </c>
      <c r="CD5" s="4">
        <f t="shared" si="1"/>
        <v>7</v>
      </c>
      <c r="CE5" s="4">
        <f t="shared" si="1"/>
        <v>7</v>
      </c>
      <c r="CF5" s="4">
        <f t="shared" si="1"/>
        <v>7</v>
      </c>
      <c r="CG5" s="4">
        <f t="shared" si="1"/>
        <v>7</v>
      </c>
      <c r="CH5" s="4">
        <f t="shared" si="1"/>
        <v>7</v>
      </c>
      <c r="CI5" s="4">
        <f t="shared" si="1"/>
        <v>7</v>
      </c>
      <c r="CJ5" s="4">
        <f t="shared" si="1"/>
        <v>7</v>
      </c>
      <c r="CK5" s="4">
        <f t="shared" si="1"/>
        <v>7</v>
      </c>
      <c r="CL5" s="4">
        <f t="shared" si="1"/>
        <v>7</v>
      </c>
      <c r="CM5" s="4">
        <f t="shared" si="1"/>
        <v>8</v>
      </c>
      <c r="CN5" s="4">
        <f t="shared" si="1"/>
        <v>8</v>
      </c>
      <c r="CO5" s="4">
        <f t="shared" si="1"/>
        <v>8</v>
      </c>
      <c r="CP5" s="4">
        <f t="shared" ref="CP5" si="2">ROUNDUP(CP7/12,0)</f>
        <v>8</v>
      </c>
      <c r="CQ5" s="4">
        <f t="shared" ref="CQ5" si="3">ROUNDUP(CQ7/12,0)</f>
        <v>8</v>
      </c>
      <c r="CR5" s="4">
        <f t="shared" ref="CR5" si="4">ROUNDUP(CR7/12,0)</f>
        <v>8</v>
      </c>
    </row>
    <row r="6" spans="2:96" customFormat="1" x14ac:dyDescent="0.25">
      <c r="F6" s="7" t="s">
        <v>68</v>
      </c>
      <c r="G6" s="43">
        <f>EOMONTH(E9,0)</f>
        <v>43131</v>
      </c>
      <c r="H6" s="44">
        <f>EOMONTH(G6,1)</f>
        <v>43159</v>
      </c>
      <c r="I6" s="44">
        <f t="shared" ref="I6:BT6" si="5">EOMONTH(H6,1)</f>
        <v>43190</v>
      </c>
      <c r="J6" s="44">
        <f t="shared" si="5"/>
        <v>43220</v>
      </c>
      <c r="K6" s="44">
        <f t="shared" si="5"/>
        <v>43251</v>
      </c>
      <c r="L6" s="44">
        <f t="shared" si="5"/>
        <v>43281</v>
      </c>
      <c r="M6" s="44">
        <f t="shared" si="5"/>
        <v>43312</v>
      </c>
      <c r="N6" s="44">
        <f t="shared" si="5"/>
        <v>43343</v>
      </c>
      <c r="O6" s="44">
        <f t="shared" si="5"/>
        <v>43373</v>
      </c>
      <c r="P6" s="44">
        <f t="shared" si="5"/>
        <v>43404</v>
      </c>
      <c r="Q6" s="44">
        <f t="shared" si="5"/>
        <v>43434</v>
      </c>
      <c r="R6" s="44">
        <f t="shared" si="5"/>
        <v>43465</v>
      </c>
      <c r="S6" s="44">
        <f t="shared" si="5"/>
        <v>43496</v>
      </c>
      <c r="T6" s="44">
        <f t="shared" si="5"/>
        <v>43524</v>
      </c>
      <c r="U6" s="44">
        <f t="shared" si="5"/>
        <v>43555</v>
      </c>
      <c r="V6" s="44">
        <f t="shared" si="5"/>
        <v>43585</v>
      </c>
      <c r="W6" s="44">
        <f t="shared" si="5"/>
        <v>43616</v>
      </c>
      <c r="X6" s="44">
        <f t="shared" si="5"/>
        <v>43646</v>
      </c>
      <c r="Y6" s="44">
        <f t="shared" si="5"/>
        <v>43677</v>
      </c>
      <c r="Z6" s="44">
        <f t="shared" si="5"/>
        <v>43708</v>
      </c>
      <c r="AA6" s="44">
        <f t="shared" si="5"/>
        <v>43738</v>
      </c>
      <c r="AB6" s="44">
        <f t="shared" si="5"/>
        <v>43769</v>
      </c>
      <c r="AC6" s="44">
        <f t="shared" si="5"/>
        <v>43799</v>
      </c>
      <c r="AD6" s="44">
        <f t="shared" si="5"/>
        <v>43830</v>
      </c>
      <c r="AE6" s="44">
        <f t="shared" si="5"/>
        <v>43861</v>
      </c>
      <c r="AF6" s="44">
        <f t="shared" si="5"/>
        <v>43890</v>
      </c>
      <c r="AG6" s="44">
        <f t="shared" si="5"/>
        <v>43921</v>
      </c>
      <c r="AH6" s="44">
        <f t="shared" si="5"/>
        <v>43951</v>
      </c>
      <c r="AI6" s="44">
        <f t="shared" si="5"/>
        <v>43982</v>
      </c>
      <c r="AJ6" s="44">
        <f t="shared" si="5"/>
        <v>44012</v>
      </c>
      <c r="AK6" s="44">
        <f t="shared" si="5"/>
        <v>44043</v>
      </c>
      <c r="AL6" s="44">
        <f t="shared" si="5"/>
        <v>44074</v>
      </c>
      <c r="AM6" s="44">
        <f t="shared" si="5"/>
        <v>44104</v>
      </c>
      <c r="AN6" s="44">
        <f t="shared" si="5"/>
        <v>44135</v>
      </c>
      <c r="AO6" s="44">
        <f t="shared" si="5"/>
        <v>44165</v>
      </c>
      <c r="AP6" s="44">
        <f t="shared" si="5"/>
        <v>44196</v>
      </c>
      <c r="AQ6" s="44">
        <f t="shared" si="5"/>
        <v>44227</v>
      </c>
      <c r="AR6" s="44">
        <f t="shared" si="5"/>
        <v>44255</v>
      </c>
      <c r="AS6" s="44">
        <f t="shared" si="5"/>
        <v>44286</v>
      </c>
      <c r="AT6" s="44">
        <f t="shared" si="5"/>
        <v>44316</v>
      </c>
      <c r="AU6" s="44">
        <f t="shared" si="5"/>
        <v>44347</v>
      </c>
      <c r="AV6" s="44">
        <f t="shared" si="5"/>
        <v>44377</v>
      </c>
      <c r="AW6" s="44">
        <f t="shared" si="5"/>
        <v>44408</v>
      </c>
      <c r="AX6" s="44">
        <f t="shared" si="5"/>
        <v>44439</v>
      </c>
      <c r="AY6" s="44">
        <f t="shared" si="5"/>
        <v>44469</v>
      </c>
      <c r="AZ6" s="44">
        <f t="shared" si="5"/>
        <v>44500</v>
      </c>
      <c r="BA6" s="44">
        <f t="shared" si="5"/>
        <v>44530</v>
      </c>
      <c r="BB6" s="44">
        <f t="shared" si="5"/>
        <v>44561</v>
      </c>
      <c r="BC6" s="44">
        <f t="shared" si="5"/>
        <v>44592</v>
      </c>
      <c r="BD6" s="44">
        <f t="shared" si="5"/>
        <v>44620</v>
      </c>
      <c r="BE6" s="44">
        <f t="shared" si="5"/>
        <v>44651</v>
      </c>
      <c r="BF6" s="44">
        <f t="shared" si="5"/>
        <v>44681</v>
      </c>
      <c r="BG6" s="44">
        <f t="shared" si="5"/>
        <v>44712</v>
      </c>
      <c r="BH6" s="44">
        <f t="shared" si="5"/>
        <v>44742</v>
      </c>
      <c r="BI6" s="44">
        <f t="shared" si="5"/>
        <v>44773</v>
      </c>
      <c r="BJ6" s="44">
        <f t="shared" si="5"/>
        <v>44804</v>
      </c>
      <c r="BK6" s="44">
        <f t="shared" si="5"/>
        <v>44834</v>
      </c>
      <c r="BL6" s="44">
        <f t="shared" si="5"/>
        <v>44865</v>
      </c>
      <c r="BM6" s="44">
        <f t="shared" si="5"/>
        <v>44895</v>
      </c>
      <c r="BN6" s="44">
        <f t="shared" si="5"/>
        <v>44926</v>
      </c>
      <c r="BO6" s="44">
        <f t="shared" si="5"/>
        <v>44957</v>
      </c>
      <c r="BP6" s="44">
        <f t="shared" si="5"/>
        <v>44985</v>
      </c>
      <c r="BQ6" s="44">
        <f t="shared" si="5"/>
        <v>45016</v>
      </c>
      <c r="BR6" s="44">
        <f t="shared" si="5"/>
        <v>45046</v>
      </c>
      <c r="BS6" s="44">
        <f t="shared" si="5"/>
        <v>45077</v>
      </c>
      <c r="BT6" s="44">
        <f t="shared" si="5"/>
        <v>45107</v>
      </c>
      <c r="BU6" s="44">
        <f t="shared" ref="BU6:CR6" si="6">EOMONTH(BT6,1)</f>
        <v>45138</v>
      </c>
      <c r="BV6" s="44">
        <f t="shared" si="6"/>
        <v>45169</v>
      </c>
      <c r="BW6" s="44">
        <f t="shared" si="6"/>
        <v>45199</v>
      </c>
      <c r="BX6" s="44">
        <f t="shared" si="6"/>
        <v>45230</v>
      </c>
      <c r="BY6" s="44">
        <f t="shared" si="6"/>
        <v>45260</v>
      </c>
      <c r="BZ6" s="44">
        <f t="shared" si="6"/>
        <v>45291</v>
      </c>
      <c r="CA6" s="44">
        <f t="shared" si="6"/>
        <v>45322</v>
      </c>
      <c r="CB6" s="44">
        <f t="shared" si="6"/>
        <v>45351</v>
      </c>
      <c r="CC6" s="44">
        <f t="shared" si="6"/>
        <v>45382</v>
      </c>
      <c r="CD6" s="44">
        <f t="shared" si="6"/>
        <v>45412</v>
      </c>
      <c r="CE6" s="44">
        <f t="shared" si="6"/>
        <v>45443</v>
      </c>
      <c r="CF6" s="44">
        <f t="shared" si="6"/>
        <v>45473</v>
      </c>
      <c r="CG6" s="44">
        <f t="shared" si="6"/>
        <v>45504</v>
      </c>
      <c r="CH6" s="44">
        <f t="shared" si="6"/>
        <v>45535</v>
      </c>
      <c r="CI6" s="44">
        <f t="shared" si="6"/>
        <v>45565</v>
      </c>
      <c r="CJ6" s="44">
        <f t="shared" si="6"/>
        <v>45596</v>
      </c>
      <c r="CK6" s="44">
        <f t="shared" si="6"/>
        <v>45626</v>
      </c>
      <c r="CL6" s="44">
        <f t="shared" si="6"/>
        <v>45657</v>
      </c>
      <c r="CM6" s="44">
        <f t="shared" si="6"/>
        <v>45688</v>
      </c>
      <c r="CN6" s="44">
        <f t="shared" si="6"/>
        <v>45716</v>
      </c>
      <c r="CO6" s="44">
        <f t="shared" si="6"/>
        <v>45747</v>
      </c>
      <c r="CP6" s="44">
        <f t="shared" si="6"/>
        <v>45777</v>
      </c>
      <c r="CQ6" s="44">
        <f t="shared" si="6"/>
        <v>45808</v>
      </c>
      <c r="CR6" s="44">
        <f t="shared" si="6"/>
        <v>45838</v>
      </c>
    </row>
    <row r="7" spans="2:96" customFormat="1" x14ac:dyDescent="0.25">
      <c r="B7" s="28" t="s">
        <v>1</v>
      </c>
      <c r="F7" s="7" t="s">
        <v>22</v>
      </c>
      <c r="G7" s="3">
        <v>1</v>
      </c>
      <c r="H7" s="3">
        <f>G7+1</f>
        <v>2</v>
      </c>
      <c r="I7" s="3">
        <f t="shared" ref="I7:BT7" si="7">H7+1</f>
        <v>3</v>
      </c>
      <c r="J7" s="3">
        <f t="shared" si="7"/>
        <v>4</v>
      </c>
      <c r="K7" s="3">
        <f t="shared" si="7"/>
        <v>5</v>
      </c>
      <c r="L7" s="3">
        <f t="shared" si="7"/>
        <v>6</v>
      </c>
      <c r="M7" s="3">
        <f t="shared" si="7"/>
        <v>7</v>
      </c>
      <c r="N7" s="3">
        <f t="shared" si="7"/>
        <v>8</v>
      </c>
      <c r="O7" s="3">
        <f t="shared" si="7"/>
        <v>9</v>
      </c>
      <c r="P7" s="3">
        <f t="shared" si="7"/>
        <v>10</v>
      </c>
      <c r="Q7" s="3">
        <f t="shared" si="7"/>
        <v>11</v>
      </c>
      <c r="R7" s="3">
        <f t="shared" si="7"/>
        <v>12</v>
      </c>
      <c r="S7" s="3">
        <f t="shared" si="7"/>
        <v>13</v>
      </c>
      <c r="T7" s="3">
        <f t="shared" si="7"/>
        <v>14</v>
      </c>
      <c r="U7" s="3">
        <f t="shared" si="7"/>
        <v>15</v>
      </c>
      <c r="V7" s="3">
        <f t="shared" si="7"/>
        <v>16</v>
      </c>
      <c r="W7" s="3">
        <f t="shared" si="7"/>
        <v>17</v>
      </c>
      <c r="X7" s="3">
        <f t="shared" si="7"/>
        <v>18</v>
      </c>
      <c r="Y7" s="3">
        <f t="shared" si="7"/>
        <v>19</v>
      </c>
      <c r="Z7" s="3">
        <f t="shared" si="7"/>
        <v>20</v>
      </c>
      <c r="AA7" s="3">
        <f t="shared" si="7"/>
        <v>21</v>
      </c>
      <c r="AB7" s="3">
        <f t="shared" si="7"/>
        <v>22</v>
      </c>
      <c r="AC7" s="3">
        <f t="shared" si="7"/>
        <v>23</v>
      </c>
      <c r="AD7" s="3">
        <f t="shared" si="7"/>
        <v>24</v>
      </c>
      <c r="AE7" s="3">
        <f t="shared" si="7"/>
        <v>25</v>
      </c>
      <c r="AF7" s="3">
        <f t="shared" si="7"/>
        <v>26</v>
      </c>
      <c r="AG7" s="3">
        <f t="shared" si="7"/>
        <v>27</v>
      </c>
      <c r="AH7" s="3">
        <f t="shared" si="7"/>
        <v>28</v>
      </c>
      <c r="AI7" s="3">
        <f t="shared" si="7"/>
        <v>29</v>
      </c>
      <c r="AJ7" s="3">
        <f t="shared" si="7"/>
        <v>30</v>
      </c>
      <c r="AK7" s="3">
        <f t="shared" si="7"/>
        <v>31</v>
      </c>
      <c r="AL7" s="3">
        <f t="shared" si="7"/>
        <v>32</v>
      </c>
      <c r="AM7" s="3">
        <f t="shared" si="7"/>
        <v>33</v>
      </c>
      <c r="AN7" s="3">
        <f t="shared" si="7"/>
        <v>34</v>
      </c>
      <c r="AO7" s="3">
        <f t="shared" si="7"/>
        <v>35</v>
      </c>
      <c r="AP7" s="3">
        <f t="shared" si="7"/>
        <v>36</v>
      </c>
      <c r="AQ7" s="3">
        <f t="shared" si="7"/>
        <v>37</v>
      </c>
      <c r="AR7" s="3">
        <f t="shared" si="7"/>
        <v>38</v>
      </c>
      <c r="AS7" s="3">
        <f t="shared" si="7"/>
        <v>39</v>
      </c>
      <c r="AT7" s="3">
        <f t="shared" si="7"/>
        <v>40</v>
      </c>
      <c r="AU7" s="3">
        <f t="shared" si="7"/>
        <v>41</v>
      </c>
      <c r="AV7" s="3">
        <f t="shared" si="7"/>
        <v>42</v>
      </c>
      <c r="AW7" s="3">
        <f t="shared" si="7"/>
        <v>43</v>
      </c>
      <c r="AX7" s="3">
        <f t="shared" si="7"/>
        <v>44</v>
      </c>
      <c r="AY7" s="3">
        <f t="shared" si="7"/>
        <v>45</v>
      </c>
      <c r="AZ7" s="3">
        <f t="shared" si="7"/>
        <v>46</v>
      </c>
      <c r="BA7" s="3">
        <f t="shared" si="7"/>
        <v>47</v>
      </c>
      <c r="BB7" s="3">
        <f t="shared" si="7"/>
        <v>48</v>
      </c>
      <c r="BC7" s="3">
        <f t="shared" si="7"/>
        <v>49</v>
      </c>
      <c r="BD7" s="3">
        <f t="shared" si="7"/>
        <v>50</v>
      </c>
      <c r="BE7" s="3">
        <f t="shared" si="7"/>
        <v>51</v>
      </c>
      <c r="BF7" s="3">
        <f t="shared" si="7"/>
        <v>52</v>
      </c>
      <c r="BG7" s="3">
        <f t="shared" si="7"/>
        <v>53</v>
      </c>
      <c r="BH7" s="3">
        <f t="shared" si="7"/>
        <v>54</v>
      </c>
      <c r="BI7" s="3">
        <f t="shared" si="7"/>
        <v>55</v>
      </c>
      <c r="BJ7" s="3">
        <f t="shared" si="7"/>
        <v>56</v>
      </c>
      <c r="BK7" s="3">
        <f t="shared" si="7"/>
        <v>57</v>
      </c>
      <c r="BL7" s="3">
        <f t="shared" si="7"/>
        <v>58</v>
      </c>
      <c r="BM7" s="3">
        <f t="shared" si="7"/>
        <v>59</v>
      </c>
      <c r="BN7" s="3">
        <f t="shared" si="7"/>
        <v>60</v>
      </c>
      <c r="BO7" s="3">
        <f t="shared" si="7"/>
        <v>61</v>
      </c>
      <c r="BP7" s="3">
        <f t="shared" si="7"/>
        <v>62</v>
      </c>
      <c r="BQ7" s="3">
        <f t="shared" si="7"/>
        <v>63</v>
      </c>
      <c r="BR7" s="3">
        <f t="shared" si="7"/>
        <v>64</v>
      </c>
      <c r="BS7" s="3">
        <f t="shared" si="7"/>
        <v>65</v>
      </c>
      <c r="BT7" s="3">
        <f t="shared" si="7"/>
        <v>66</v>
      </c>
      <c r="BU7" s="3">
        <f t="shared" ref="BU7:CO7" si="8">BT7+1</f>
        <v>67</v>
      </c>
      <c r="BV7" s="3">
        <f t="shared" si="8"/>
        <v>68</v>
      </c>
      <c r="BW7" s="3">
        <f t="shared" si="8"/>
        <v>69</v>
      </c>
      <c r="BX7" s="3">
        <f t="shared" si="8"/>
        <v>70</v>
      </c>
      <c r="BY7" s="3">
        <f t="shared" si="8"/>
        <v>71</v>
      </c>
      <c r="BZ7" s="3">
        <f t="shared" si="8"/>
        <v>72</v>
      </c>
      <c r="CA7" s="3">
        <f t="shared" si="8"/>
        <v>73</v>
      </c>
      <c r="CB7" s="3">
        <f t="shared" si="8"/>
        <v>74</v>
      </c>
      <c r="CC7" s="3">
        <f t="shared" si="8"/>
        <v>75</v>
      </c>
      <c r="CD7" s="3">
        <f t="shared" si="8"/>
        <v>76</v>
      </c>
      <c r="CE7" s="3">
        <f t="shared" si="8"/>
        <v>77</v>
      </c>
      <c r="CF7" s="3">
        <f t="shared" si="8"/>
        <v>78</v>
      </c>
      <c r="CG7" s="3">
        <f t="shared" si="8"/>
        <v>79</v>
      </c>
      <c r="CH7" s="3">
        <f t="shared" si="8"/>
        <v>80</v>
      </c>
      <c r="CI7" s="3">
        <f t="shared" si="8"/>
        <v>81</v>
      </c>
      <c r="CJ7" s="3">
        <f t="shared" si="8"/>
        <v>82</v>
      </c>
      <c r="CK7" s="3">
        <f t="shared" si="8"/>
        <v>83</v>
      </c>
      <c r="CL7" s="3">
        <f t="shared" si="8"/>
        <v>84</v>
      </c>
      <c r="CM7" s="3">
        <f t="shared" si="8"/>
        <v>85</v>
      </c>
      <c r="CN7" s="3">
        <f t="shared" si="8"/>
        <v>86</v>
      </c>
      <c r="CO7" s="3">
        <f t="shared" si="8"/>
        <v>87</v>
      </c>
      <c r="CP7" s="3">
        <f t="shared" ref="CP7:CR7" si="9">CO7+1</f>
        <v>88</v>
      </c>
      <c r="CQ7" s="3">
        <f t="shared" si="9"/>
        <v>89</v>
      </c>
      <c r="CR7" s="3">
        <f t="shared" si="9"/>
        <v>90</v>
      </c>
    </row>
    <row r="8" spans="2:96" customFormat="1" x14ac:dyDescent="0.25">
      <c r="B8" s="29"/>
      <c r="C8" s="7" t="s">
        <v>2</v>
      </c>
      <c r="D8" s="7" t="s">
        <v>52</v>
      </c>
      <c r="E8" t="s">
        <v>69</v>
      </c>
      <c r="G8" t="s">
        <v>106</v>
      </c>
    </row>
    <row r="9" spans="2:96" customFormat="1" x14ac:dyDescent="0.25">
      <c r="C9" s="9">
        <v>200000</v>
      </c>
      <c r="D9" s="6">
        <v>28</v>
      </c>
      <c r="E9" s="42">
        <v>43101</v>
      </c>
    </row>
    <row r="10" spans="2:96" customFormat="1" x14ac:dyDescent="0.25">
      <c r="B10" s="1" t="s">
        <v>42</v>
      </c>
      <c r="C10" s="9"/>
      <c r="D10" s="6"/>
      <c r="E10" s="42"/>
    </row>
    <row r="11" spans="2:96" customFormat="1" x14ac:dyDescent="0.25">
      <c r="C11" s="10" t="s">
        <v>7</v>
      </c>
      <c r="D11" s="10" t="s">
        <v>8</v>
      </c>
      <c r="E11" s="10" t="s">
        <v>9</v>
      </c>
      <c r="F11" s="10" t="s">
        <v>14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</row>
    <row r="12" spans="2:96" customFormat="1" x14ac:dyDescent="0.25">
      <c r="B12" t="s">
        <v>3</v>
      </c>
      <c r="C12" s="16">
        <v>20000000</v>
      </c>
      <c r="D12" s="6">
        <v>1</v>
      </c>
      <c r="E12" s="6">
        <v>1</v>
      </c>
      <c r="F12" t="str">
        <f>IF(SUM(G12:CR12)=C12,"OK","ERROR")</f>
        <v>OK</v>
      </c>
      <c r="G12" s="5">
        <f>AND(G$7&gt;=$D12,G$7&lt;=$E12)*($C12/($E12-$D12+1))</f>
        <v>20000000</v>
      </c>
      <c r="H12" s="5">
        <f t="shared" ref="H12:BS15" si="10">AND(H$7&gt;=$D12,H$7&lt;=$E12)*($C12/($E12-$D12+1))</f>
        <v>0</v>
      </c>
      <c r="I12" s="5">
        <f t="shared" si="10"/>
        <v>0</v>
      </c>
      <c r="J12" s="5">
        <f t="shared" si="10"/>
        <v>0</v>
      </c>
      <c r="K12" s="5">
        <f t="shared" si="10"/>
        <v>0</v>
      </c>
      <c r="L12" s="5">
        <f t="shared" si="10"/>
        <v>0</v>
      </c>
      <c r="M12" s="5">
        <f t="shared" si="10"/>
        <v>0</v>
      </c>
      <c r="N12" s="5">
        <f t="shared" si="10"/>
        <v>0</v>
      </c>
      <c r="O12" s="5">
        <f t="shared" si="10"/>
        <v>0</v>
      </c>
      <c r="P12" s="5">
        <f t="shared" si="10"/>
        <v>0</v>
      </c>
      <c r="Q12" s="5">
        <f t="shared" si="10"/>
        <v>0</v>
      </c>
      <c r="R12" s="5">
        <f t="shared" si="10"/>
        <v>0</v>
      </c>
      <c r="S12" s="5">
        <f t="shared" si="10"/>
        <v>0</v>
      </c>
      <c r="T12" s="5">
        <f t="shared" si="10"/>
        <v>0</v>
      </c>
      <c r="U12" s="5">
        <f t="shared" si="10"/>
        <v>0</v>
      </c>
      <c r="V12" s="5">
        <f t="shared" si="10"/>
        <v>0</v>
      </c>
      <c r="W12" s="5">
        <f t="shared" si="10"/>
        <v>0</v>
      </c>
      <c r="X12" s="5">
        <f t="shared" si="10"/>
        <v>0</v>
      </c>
      <c r="Y12" s="5">
        <f t="shared" si="10"/>
        <v>0</v>
      </c>
      <c r="Z12" s="5">
        <f t="shared" si="10"/>
        <v>0</v>
      </c>
      <c r="AA12" s="5">
        <f t="shared" si="10"/>
        <v>0</v>
      </c>
      <c r="AB12" s="5">
        <f t="shared" si="10"/>
        <v>0</v>
      </c>
      <c r="AC12" s="5">
        <f t="shared" si="10"/>
        <v>0</v>
      </c>
      <c r="AD12" s="5">
        <f t="shared" si="10"/>
        <v>0</v>
      </c>
      <c r="AE12" s="5">
        <f t="shared" si="10"/>
        <v>0</v>
      </c>
      <c r="AF12" s="5">
        <f t="shared" si="10"/>
        <v>0</v>
      </c>
      <c r="AG12" s="5">
        <f t="shared" si="10"/>
        <v>0</v>
      </c>
      <c r="AH12" s="5">
        <f t="shared" si="10"/>
        <v>0</v>
      </c>
      <c r="AI12" s="5">
        <f t="shared" si="10"/>
        <v>0</v>
      </c>
      <c r="AJ12" s="5">
        <f t="shared" si="10"/>
        <v>0</v>
      </c>
      <c r="AK12" s="5">
        <f t="shared" si="10"/>
        <v>0</v>
      </c>
      <c r="AL12" s="5">
        <f t="shared" si="10"/>
        <v>0</v>
      </c>
      <c r="AM12" s="5">
        <f t="shared" si="10"/>
        <v>0</v>
      </c>
      <c r="AN12" s="5">
        <f t="shared" si="10"/>
        <v>0</v>
      </c>
      <c r="AO12" s="5">
        <f t="shared" si="10"/>
        <v>0</v>
      </c>
      <c r="AP12" s="5">
        <f t="shared" si="10"/>
        <v>0</v>
      </c>
      <c r="AQ12" s="5">
        <f t="shared" si="10"/>
        <v>0</v>
      </c>
      <c r="AR12" s="5">
        <f t="shared" si="10"/>
        <v>0</v>
      </c>
      <c r="AS12" s="5">
        <f t="shared" si="10"/>
        <v>0</v>
      </c>
      <c r="AT12" s="5">
        <f t="shared" si="10"/>
        <v>0</v>
      </c>
      <c r="AU12" s="5">
        <f t="shared" si="10"/>
        <v>0</v>
      </c>
      <c r="AV12" s="5">
        <f t="shared" si="10"/>
        <v>0</v>
      </c>
      <c r="AW12" s="5">
        <f t="shared" si="10"/>
        <v>0</v>
      </c>
      <c r="AX12" s="5">
        <f t="shared" si="10"/>
        <v>0</v>
      </c>
      <c r="AY12" s="5">
        <f t="shared" si="10"/>
        <v>0</v>
      </c>
      <c r="AZ12" s="5">
        <f t="shared" si="10"/>
        <v>0</v>
      </c>
      <c r="BA12" s="5">
        <f t="shared" si="10"/>
        <v>0</v>
      </c>
      <c r="BB12" s="5">
        <f t="shared" si="10"/>
        <v>0</v>
      </c>
      <c r="BC12" s="5">
        <f t="shared" si="10"/>
        <v>0</v>
      </c>
      <c r="BD12" s="5">
        <f t="shared" si="10"/>
        <v>0</v>
      </c>
      <c r="BE12" s="5">
        <f t="shared" si="10"/>
        <v>0</v>
      </c>
      <c r="BF12" s="5">
        <f t="shared" si="10"/>
        <v>0</v>
      </c>
      <c r="BG12" s="5">
        <f t="shared" si="10"/>
        <v>0</v>
      </c>
      <c r="BH12" s="5">
        <f t="shared" si="10"/>
        <v>0</v>
      </c>
      <c r="BI12" s="5">
        <f t="shared" si="10"/>
        <v>0</v>
      </c>
      <c r="BJ12" s="5">
        <f t="shared" si="10"/>
        <v>0</v>
      </c>
      <c r="BK12" s="5">
        <f t="shared" si="10"/>
        <v>0</v>
      </c>
      <c r="BL12" s="5">
        <f t="shared" si="10"/>
        <v>0</v>
      </c>
      <c r="BM12" s="5">
        <f t="shared" si="10"/>
        <v>0</v>
      </c>
      <c r="BN12" s="5">
        <f t="shared" si="10"/>
        <v>0</v>
      </c>
      <c r="BO12" s="5">
        <f t="shared" si="10"/>
        <v>0</v>
      </c>
      <c r="BP12" s="5">
        <f t="shared" si="10"/>
        <v>0</v>
      </c>
      <c r="BQ12" s="5">
        <f t="shared" si="10"/>
        <v>0</v>
      </c>
      <c r="BR12" s="5">
        <f t="shared" si="10"/>
        <v>0</v>
      </c>
      <c r="BS12" s="5">
        <f t="shared" si="10"/>
        <v>0</v>
      </c>
      <c r="BT12" s="5">
        <f t="shared" ref="BT12:CR19" si="11">AND(BT$7&gt;=$D12,BT$7&lt;=$E12)*($C12/($E12-$D12+1))</f>
        <v>0</v>
      </c>
      <c r="BU12" s="5">
        <f t="shared" si="11"/>
        <v>0</v>
      </c>
      <c r="BV12" s="5">
        <f t="shared" si="11"/>
        <v>0</v>
      </c>
      <c r="BW12" s="5">
        <f t="shared" si="11"/>
        <v>0</v>
      </c>
      <c r="BX12" s="5">
        <f t="shared" si="11"/>
        <v>0</v>
      </c>
      <c r="BY12" s="5">
        <f t="shared" si="11"/>
        <v>0</v>
      </c>
      <c r="BZ12" s="5">
        <f t="shared" si="11"/>
        <v>0</v>
      </c>
      <c r="CA12" s="5">
        <f t="shared" si="11"/>
        <v>0</v>
      </c>
      <c r="CB12" s="5">
        <f t="shared" si="11"/>
        <v>0</v>
      </c>
      <c r="CC12" s="5">
        <f t="shared" si="11"/>
        <v>0</v>
      </c>
      <c r="CD12" s="5">
        <f t="shared" si="11"/>
        <v>0</v>
      </c>
      <c r="CE12" s="5">
        <f t="shared" si="11"/>
        <v>0</v>
      </c>
      <c r="CF12" s="5">
        <f t="shared" si="11"/>
        <v>0</v>
      </c>
      <c r="CG12" s="5">
        <f t="shared" si="11"/>
        <v>0</v>
      </c>
      <c r="CH12" s="5">
        <f t="shared" si="11"/>
        <v>0</v>
      </c>
      <c r="CI12" s="5">
        <f t="shared" si="11"/>
        <v>0</v>
      </c>
      <c r="CJ12" s="5">
        <f t="shared" si="11"/>
        <v>0</v>
      </c>
      <c r="CK12" s="5">
        <f t="shared" si="11"/>
        <v>0</v>
      </c>
      <c r="CL12" s="5">
        <f t="shared" si="11"/>
        <v>0</v>
      </c>
      <c r="CM12" s="5">
        <f t="shared" si="11"/>
        <v>0</v>
      </c>
      <c r="CN12" s="5">
        <f t="shared" si="11"/>
        <v>0</v>
      </c>
      <c r="CO12" s="5">
        <f t="shared" si="11"/>
        <v>0</v>
      </c>
      <c r="CP12" s="5">
        <f t="shared" si="11"/>
        <v>0</v>
      </c>
      <c r="CQ12" s="5">
        <f t="shared" si="11"/>
        <v>0</v>
      </c>
      <c r="CR12" s="5">
        <f t="shared" si="11"/>
        <v>0</v>
      </c>
    </row>
    <row r="13" spans="2:96" customFormat="1" x14ac:dyDescent="0.25">
      <c r="B13" t="s">
        <v>4</v>
      </c>
      <c r="C13" s="16">
        <f>+C12*0.01</f>
        <v>200000</v>
      </c>
      <c r="D13" s="6">
        <v>1</v>
      </c>
      <c r="E13" s="6">
        <v>1</v>
      </c>
      <c r="F13" t="str">
        <f t="shared" ref="F13:F20" si="12">IF(SUM(G13:CR13)=C13,"OK","ERROR")</f>
        <v>OK</v>
      </c>
      <c r="G13" s="5">
        <f t="shared" ref="G13:G19" si="13">AND(G$7&gt;=$D13,G$7&lt;=$E13)*($C13/($E13-$D13+1))</f>
        <v>200000</v>
      </c>
      <c r="H13" s="5">
        <f t="shared" si="10"/>
        <v>0</v>
      </c>
      <c r="I13" s="5">
        <f t="shared" si="10"/>
        <v>0</v>
      </c>
      <c r="J13" s="5">
        <f t="shared" si="10"/>
        <v>0</v>
      </c>
      <c r="K13" s="5">
        <f t="shared" si="10"/>
        <v>0</v>
      </c>
      <c r="L13" s="5">
        <f t="shared" si="10"/>
        <v>0</v>
      </c>
      <c r="M13" s="5">
        <f t="shared" si="10"/>
        <v>0</v>
      </c>
      <c r="N13" s="5">
        <f t="shared" si="10"/>
        <v>0</v>
      </c>
      <c r="O13" s="5">
        <f t="shared" si="10"/>
        <v>0</v>
      </c>
      <c r="P13" s="5">
        <f t="shared" si="10"/>
        <v>0</v>
      </c>
      <c r="Q13" s="5">
        <f t="shared" si="10"/>
        <v>0</v>
      </c>
      <c r="R13" s="5">
        <f t="shared" si="10"/>
        <v>0</v>
      </c>
      <c r="S13" s="5">
        <f t="shared" si="10"/>
        <v>0</v>
      </c>
      <c r="T13" s="5">
        <f t="shared" si="10"/>
        <v>0</v>
      </c>
      <c r="U13" s="5">
        <f t="shared" si="10"/>
        <v>0</v>
      </c>
      <c r="V13" s="5">
        <f t="shared" si="10"/>
        <v>0</v>
      </c>
      <c r="W13" s="5">
        <f t="shared" si="10"/>
        <v>0</v>
      </c>
      <c r="X13" s="5">
        <f t="shared" si="10"/>
        <v>0</v>
      </c>
      <c r="Y13" s="5">
        <f t="shared" si="10"/>
        <v>0</v>
      </c>
      <c r="Z13" s="5">
        <f t="shared" si="10"/>
        <v>0</v>
      </c>
      <c r="AA13" s="5">
        <f t="shared" si="10"/>
        <v>0</v>
      </c>
      <c r="AB13" s="5">
        <f t="shared" si="10"/>
        <v>0</v>
      </c>
      <c r="AC13" s="5">
        <f t="shared" si="10"/>
        <v>0</v>
      </c>
      <c r="AD13" s="5">
        <f t="shared" si="10"/>
        <v>0</v>
      </c>
      <c r="AE13" s="5">
        <f t="shared" si="10"/>
        <v>0</v>
      </c>
      <c r="AF13" s="5">
        <f t="shared" si="10"/>
        <v>0</v>
      </c>
      <c r="AG13" s="5">
        <f t="shared" si="10"/>
        <v>0</v>
      </c>
      <c r="AH13" s="5">
        <f t="shared" si="10"/>
        <v>0</v>
      </c>
      <c r="AI13" s="5">
        <f t="shared" si="10"/>
        <v>0</v>
      </c>
      <c r="AJ13" s="5">
        <f t="shared" si="10"/>
        <v>0</v>
      </c>
      <c r="AK13" s="5">
        <f t="shared" si="10"/>
        <v>0</v>
      </c>
      <c r="AL13" s="5">
        <f t="shared" si="10"/>
        <v>0</v>
      </c>
      <c r="AM13" s="5">
        <f t="shared" si="10"/>
        <v>0</v>
      </c>
      <c r="AN13" s="5">
        <f t="shared" si="10"/>
        <v>0</v>
      </c>
      <c r="AO13" s="5">
        <f t="shared" si="10"/>
        <v>0</v>
      </c>
      <c r="AP13" s="5">
        <f t="shared" si="10"/>
        <v>0</v>
      </c>
      <c r="AQ13" s="5">
        <f t="shared" si="10"/>
        <v>0</v>
      </c>
      <c r="AR13" s="5">
        <f t="shared" si="10"/>
        <v>0</v>
      </c>
      <c r="AS13" s="5">
        <f t="shared" si="10"/>
        <v>0</v>
      </c>
      <c r="AT13" s="5">
        <f t="shared" si="10"/>
        <v>0</v>
      </c>
      <c r="AU13" s="5">
        <f t="shared" si="10"/>
        <v>0</v>
      </c>
      <c r="AV13" s="5">
        <f t="shared" si="10"/>
        <v>0</v>
      </c>
      <c r="AW13" s="5">
        <f t="shared" si="10"/>
        <v>0</v>
      </c>
      <c r="AX13" s="5">
        <f t="shared" si="10"/>
        <v>0</v>
      </c>
      <c r="AY13" s="5">
        <f t="shared" si="10"/>
        <v>0</v>
      </c>
      <c r="AZ13" s="5">
        <f t="shared" si="10"/>
        <v>0</v>
      </c>
      <c r="BA13" s="5">
        <f t="shared" si="10"/>
        <v>0</v>
      </c>
      <c r="BB13" s="5">
        <f t="shared" si="10"/>
        <v>0</v>
      </c>
      <c r="BC13" s="5">
        <f t="shared" si="10"/>
        <v>0</v>
      </c>
      <c r="BD13" s="5">
        <f t="shared" si="10"/>
        <v>0</v>
      </c>
      <c r="BE13" s="5">
        <f t="shared" si="10"/>
        <v>0</v>
      </c>
      <c r="BF13" s="5">
        <f t="shared" si="10"/>
        <v>0</v>
      </c>
      <c r="BG13" s="5">
        <f t="shared" si="10"/>
        <v>0</v>
      </c>
      <c r="BH13" s="5">
        <f t="shared" si="10"/>
        <v>0</v>
      </c>
      <c r="BI13" s="5">
        <f t="shared" si="10"/>
        <v>0</v>
      </c>
      <c r="BJ13" s="5">
        <f t="shared" si="10"/>
        <v>0</v>
      </c>
      <c r="BK13" s="5">
        <f t="shared" si="10"/>
        <v>0</v>
      </c>
      <c r="BL13" s="5">
        <f t="shared" si="10"/>
        <v>0</v>
      </c>
      <c r="BM13" s="5">
        <f t="shared" si="10"/>
        <v>0</v>
      </c>
      <c r="BN13" s="5">
        <f t="shared" si="10"/>
        <v>0</v>
      </c>
      <c r="BO13" s="5">
        <f t="shared" si="10"/>
        <v>0</v>
      </c>
      <c r="BP13" s="5">
        <f t="shared" si="10"/>
        <v>0</v>
      </c>
      <c r="BQ13" s="5">
        <f t="shared" si="10"/>
        <v>0</v>
      </c>
      <c r="BR13" s="5">
        <f t="shared" si="10"/>
        <v>0</v>
      </c>
      <c r="BS13" s="5">
        <f t="shared" si="10"/>
        <v>0</v>
      </c>
      <c r="BT13" s="5">
        <f t="shared" si="11"/>
        <v>0</v>
      </c>
      <c r="BU13" s="5">
        <f t="shared" si="11"/>
        <v>0</v>
      </c>
      <c r="BV13" s="5">
        <f t="shared" si="11"/>
        <v>0</v>
      </c>
      <c r="BW13" s="5">
        <f t="shared" si="11"/>
        <v>0</v>
      </c>
      <c r="BX13" s="5">
        <f t="shared" si="11"/>
        <v>0</v>
      </c>
      <c r="BY13" s="5">
        <f t="shared" si="11"/>
        <v>0</v>
      </c>
      <c r="BZ13" s="5">
        <f t="shared" si="11"/>
        <v>0</v>
      </c>
      <c r="CA13" s="5">
        <f t="shared" si="11"/>
        <v>0</v>
      </c>
      <c r="CB13" s="5">
        <f t="shared" si="11"/>
        <v>0</v>
      </c>
      <c r="CC13" s="5">
        <f t="shared" si="11"/>
        <v>0</v>
      </c>
      <c r="CD13" s="5">
        <f t="shared" si="11"/>
        <v>0</v>
      </c>
      <c r="CE13" s="5">
        <f t="shared" si="11"/>
        <v>0</v>
      </c>
      <c r="CF13" s="5">
        <f t="shared" si="11"/>
        <v>0</v>
      </c>
      <c r="CG13" s="5">
        <f t="shared" si="11"/>
        <v>0</v>
      </c>
      <c r="CH13" s="5">
        <f t="shared" si="11"/>
        <v>0</v>
      </c>
      <c r="CI13" s="5">
        <f t="shared" si="11"/>
        <v>0</v>
      </c>
      <c r="CJ13" s="5">
        <f t="shared" si="11"/>
        <v>0</v>
      </c>
      <c r="CK13" s="5">
        <f t="shared" si="11"/>
        <v>0</v>
      </c>
      <c r="CL13" s="5">
        <f t="shared" si="11"/>
        <v>0</v>
      </c>
      <c r="CM13" s="5">
        <f t="shared" si="11"/>
        <v>0</v>
      </c>
      <c r="CN13" s="5">
        <f t="shared" si="11"/>
        <v>0</v>
      </c>
      <c r="CO13" s="5">
        <f t="shared" si="11"/>
        <v>0</v>
      </c>
      <c r="CP13" s="5">
        <f t="shared" si="11"/>
        <v>0</v>
      </c>
      <c r="CQ13" s="5">
        <f t="shared" si="11"/>
        <v>0</v>
      </c>
      <c r="CR13" s="5">
        <f t="shared" si="11"/>
        <v>0</v>
      </c>
    </row>
    <row r="14" spans="2:96" customFormat="1" x14ac:dyDescent="0.25">
      <c r="B14" t="s">
        <v>5</v>
      </c>
      <c r="C14" s="16">
        <f>300*NRA</f>
        <v>60000000</v>
      </c>
      <c r="D14" s="6">
        <v>1</v>
      </c>
      <c r="E14" s="6">
        <v>24</v>
      </c>
      <c r="F14" t="str">
        <f t="shared" si="12"/>
        <v>OK</v>
      </c>
      <c r="G14" s="5">
        <f t="shared" si="13"/>
        <v>2500000</v>
      </c>
      <c r="H14" s="5">
        <f t="shared" si="10"/>
        <v>2500000</v>
      </c>
      <c r="I14" s="5">
        <f t="shared" si="10"/>
        <v>2500000</v>
      </c>
      <c r="J14" s="5">
        <f t="shared" si="10"/>
        <v>2500000</v>
      </c>
      <c r="K14" s="5">
        <f t="shared" si="10"/>
        <v>2500000</v>
      </c>
      <c r="L14" s="5">
        <f t="shared" si="10"/>
        <v>2500000</v>
      </c>
      <c r="M14" s="5">
        <f t="shared" si="10"/>
        <v>2500000</v>
      </c>
      <c r="N14" s="5">
        <f t="shared" si="10"/>
        <v>2500000</v>
      </c>
      <c r="O14" s="5">
        <f t="shared" si="10"/>
        <v>2500000</v>
      </c>
      <c r="P14" s="5">
        <f t="shared" si="10"/>
        <v>2500000</v>
      </c>
      <c r="Q14" s="5">
        <f t="shared" si="10"/>
        <v>2500000</v>
      </c>
      <c r="R14" s="5">
        <f t="shared" si="10"/>
        <v>2500000</v>
      </c>
      <c r="S14" s="5">
        <f t="shared" si="10"/>
        <v>2500000</v>
      </c>
      <c r="T14" s="5">
        <f t="shared" si="10"/>
        <v>2500000</v>
      </c>
      <c r="U14" s="5">
        <f t="shared" si="10"/>
        <v>2500000</v>
      </c>
      <c r="V14" s="5">
        <f t="shared" si="10"/>
        <v>2500000</v>
      </c>
      <c r="W14" s="5">
        <f t="shared" si="10"/>
        <v>2500000</v>
      </c>
      <c r="X14" s="5">
        <f t="shared" si="10"/>
        <v>2500000</v>
      </c>
      <c r="Y14" s="5">
        <f t="shared" si="10"/>
        <v>2500000</v>
      </c>
      <c r="Z14" s="5">
        <f t="shared" si="10"/>
        <v>2500000</v>
      </c>
      <c r="AA14" s="5">
        <f t="shared" si="10"/>
        <v>2500000</v>
      </c>
      <c r="AB14" s="5">
        <f t="shared" si="10"/>
        <v>2500000</v>
      </c>
      <c r="AC14" s="5">
        <f t="shared" si="10"/>
        <v>2500000</v>
      </c>
      <c r="AD14" s="5">
        <f t="shared" si="10"/>
        <v>2500000</v>
      </c>
      <c r="AE14" s="5">
        <f t="shared" si="10"/>
        <v>0</v>
      </c>
      <c r="AF14" s="5">
        <f t="shared" si="10"/>
        <v>0</v>
      </c>
      <c r="AG14" s="5">
        <f t="shared" si="10"/>
        <v>0</v>
      </c>
      <c r="AH14" s="5">
        <f t="shared" si="10"/>
        <v>0</v>
      </c>
      <c r="AI14" s="5">
        <f t="shared" si="10"/>
        <v>0</v>
      </c>
      <c r="AJ14" s="5">
        <f t="shared" si="10"/>
        <v>0</v>
      </c>
      <c r="AK14" s="5">
        <f t="shared" si="10"/>
        <v>0</v>
      </c>
      <c r="AL14" s="5">
        <f t="shared" si="10"/>
        <v>0</v>
      </c>
      <c r="AM14" s="5">
        <f t="shared" si="10"/>
        <v>0</v>
      </c>
      <c r="AN14" s="5">
        <f t="shared" si="10"/>
        <v>0</v>
      </c>
      <c r="AO14" s="5">
        <f t="shared" si="10"/>
        <v>0</v>
      </c>
      <c r="AP14" s="5">
        <f t="shared" si="10"/>
        <v>0</v>
      </c>
      <c r="AQ14" s="5">
        <f t="shared" si="10"/>
        <v>0</v>
      </c>
      <c r="AR14" s="5">
        <f t="shared" si="10"/>
        <v>0</v>
      </c>
      <c r="AS14" s="5">
        <f t="shared" si="10"/>
        <v>0</v>
      </c>
      <c r="AT14" s="5">
        <f t="shared" si="10"/>
        <v>0</v>
      </c>
      <c r="AU14" s="5">
        <f t="shared" si="10"/>
        <v>0</v>
      </c>
      <c r="AV14" s="5">
        <f t="shared" si="10"/>
        <v>0</v>
      </c>
      <c r="AW14" s="5">
        <f t="shared" si="10"/>
        <v>0</v>
      </c>
      <c r="AX14" s="5">
        <f t="shared" si="10"/>
        <v>0</v>
      </c>
      <c r="AY14" s="5">
        <f t="shared" si="10"/>
        <v>0</v>
      </c>
      <c r="AZ14" s="5">
        <f t="shared" si="10"/>
        <v>0</v>
      </c>
      <c r="BA14" s="5">
        <f t="shared" si="10"/>
        <v>0</v>
      </c>
      <c r="BB14" s="5">
        <f t="shared" si="10"/>
        <v>0</v>
      </c>
      <c r="BC14" s="5">
        <f t="shared" si="10"/>
        <v>0</v>
      </c>
      <c r="BD14" s="5">
        <f t="shared" si="10"/>
        <v>0</v>
      </c>
      <c r="BE14" s="5">
        <f t="shared" si="10"/>
        <v>0</v>
      </c>
      <c r="BF14" s="5">
        <f t="shared" si="10"/>
        <v>0</v>
      </c>
      <c r="BG14" s="5">
        <f t="shared" si="10"/>
        <v>0</v>
      </c>
      <c r="BH14" s="5">
        <f t="shared" si="10"/>
        <v>0</v>
      </c>
      <c r="BI14" s="5">
        <f t="shared" si="10"/>
        <v>0</v>
      </c>
      <c r="BJ14" s="5">
        <f t="shared" si="10"/>
        <v>0</v>
      </c>
      <c r="BK14" s="5">
        <f t="shared" si="10"/>
        <v>0</v>
      </c>
      <c r="BL14" s="5">
        <f t="shared" si="10"/>
        <v>0</v>
      </c>
      <c r="BM14" s="5">
        <f t="shared" si="10"/>
        <v>0</v>
      </c>
      <c r="BN14" s="5">
        <f t="shared" si="10"/>
        <v>0</v>
      </c>
      <c r="BO14" s="5">
        <f t="shared" si="10"/>
        <v>0</v>
      </c>
      <c r="BP14" s="5">
        <f t="shared" si="10"/>
        <v>0</v>
      </c>
      <c r="BQ14" s="5">
        <f t="shared" si="10"/>
        <v>0</v>
      </c>
      <c r="BR14" s="5">
        <f t="shared" si="10"/>
        <v>0</v>
      </c>
      <c r="BS14" s="5">
        <f t="shared" si="10"/>
        <v>0</v>
      </c>
      <c r="BT14" s="5">
        <f t="shared" si="11"/>
        <v>0</v>
      </c>
      <c r="BU14" s="5">
        <f t="shared" si="11"/>
        <v>0</v>
      </c>
      <c r="BV14" s="5">
        <f t="shared" si="11"/>
        <v>0</v>
      </c>
      <c r="BW14" s="5">
        <f t="shared" si="11"/>
        <v>0</v>
      </c>
      <c r="BX14" s="5">
        <f t="shared" si="11"/>
        <v>0</v>
      </c>
      <c r="BY14" s="5">
        <f t="shared" si="11"/>
        <v>0</v>
      </c>
      <c r="BZ14" s="5">
        <f t="shared" si="11"/>
        <v>0</v>
      </c>
      <c r="CA14" s="5">
        <f t="shared" si="11"/>
        <v>0</v>
      </c>
      <c r="CB14" s="5">
        <f t="shared" si="11"/>
        <v>0</v>
      </c>
      <c r="CC14" s="5">
        <f t="shared" si="11"/>
        <v>0</v>
      </c>
      <c r="CD14" s="5">
        <f t="shared" si="11"/>
        <v>0</v>
      </c>
      <c r="CE14" s="5">
        <f t="shared" si="11"/>
        <v>0</v>
      </c>
      <c r="CF14" s="5">
        <f t="shared" si="11"/>
        <v>0</v>
      </c>
      <c r="CG14" s="5">
        <f t="shared" si="11"/>
        <v>0</v>
      </c>
      <c r="CH14" s="5">
        <f t="shared" si="11"/>
        <v>0</v>
      </c>
      <c r="CI14" s="5">
        <f t="shared" si="11"/>
        <v>0</v>
      </c>
      <c r="CJ14" s="5">
        <f t="shared" si="11"/>
        <v>0</v>
      </c>
      <c r="CK14" s="5">
        <f t="shared" si="11"/>
        <v>0</v>
      </c>
      <c r="CL14" s="5">
        <f t="shared" si="11"/>
        <v>0</v>
      </c>
      <c r="CM14" s="5">
        <f t="shared" si="11"/>
        <v>0</v>
      </c>
      <c r="CN14" s="5">
        <f t="shared" si="11"/>
        <v>0</v>
      </c>
      <c r="CO14" s="5">
        <f t="shared" si="11"/>
        <v>0</v>
      </c>
      <c r="CP14" s="5">
        <f t="shared" si="11"/>
        <v>0</v>
      </c>
      <c r="CQ14" s="5">
        <f t="shared" si="11"/>
        <v>0</v>
      </c>
      <c r="CR14" s="5">
        <f t="shared" si="11"/>
        <v>0</v>
      </c>
    </row>
    <row r="15" spans="2:96" customFormat="1" x14ac:dyDescent="0.25">
      <c r="B15" t="s">
        <v>6</v>
      </c>
      <c r="C15" s="16">
        <f>+C14*0.15</f>
        <v>9000000</v>
      </c>
      <c r="D15" s="6">
        <v>1</v>
      </c>
      <c r="E15" s="6">
        <v>24</v>
      </c>
      <c r="F15" t="str">
        <f t="shared" si="12"/>
        <v>OK</v>
      </c>
      <c r="G15" s="5">
        <f t="shared" si="13"/>
        <v>375000</v>
      </c>
      <c r="H15" s="5">
        <f t="shared" si="10"/>
        <v>375000</v>
      </c>
      <c r="I15" s="5">
        <f t="shared" si="10"/>
        <v>375000</v>
      </c>
      <c r="J15" s="5">
        <f t="shared" si="10"/>
        <v>375000</v>
      </c>
      <c r="K15" s="5">
        <f t="shared" si="10"/>
        <v>375000</v>
      </c>
      <c r="L15" s="5">
        <f t="shared" si="10"/>
        <v>375000</v>
      </c>
      <c r="M15" s="5">
        <f t="shared" si="10"/>
        <v>375000</v>
      </c>
      <c r="N15" s="5">
        <f t="shared" si="10"/>
        <v>375000</v>
      </c>
      <c r="O15" s="5">
        <f t="shared" si="10"/>
        <v>375000</v>
      </c>
      <c r="P15" s="5">
        <f t="shared" si="10"/>
        <v>375000</v>
      </c>
      <c r="Q15" s="5">
        <f t="shared" si="10"/>
        <v>375000</v>
      </c>
      <c r="R15" s="5">
        <f t="shared" si="10"/>
        <v>375000</v>
      </c>
      <c r="S15" s="5">
        <f t="shared" si="10"/>
        <v>375000</v>
      </c>
      <c r="T15" s="5">
        <f t="shared" si="10"/>
        <v>375000</v>
      </c>
      <c r="U15" s="5">
        <f t="shared" si="10"/>
        <v>375000</v>
      </c>
      <c r="V15" s="5">
        <f t="shared" si="10"/>
        <v>375000</v>
      </c>
      <c r="W15" s="5">
        <f t="shared" si="10"/>
        <v>375000</v>
      </c>
      <c r="X15" s="5">
        <f t="shared" si="10"/>
        <v>375000</v>
      </c>
      <c r="Y15" s="5">
        <f t="shared" si="10"/>
        <v>375000</v>
      </c>
      <c r="Z15" s="5">
        <f t="shared" si="10"/>
        <v>375000</v>
      </c>
      <c r="AA15" s="5">
        <f t="shared" si="10"/>
        <v>375000</v>
      </c>
      <c r="AB15" s="5">
        <f t="shared" si="10"/>
        <v>375000</v>
      </c>
      <c r="AC15" s="5">
        <f t="shared" si="10"/>
        <v>375000</v>
      </c>
      <c r="AD15" s="5">
        <f t="shared" si="10"/>
        <v>375000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 s="5">
        <f t="shared" si="10"/>
        <v>0</v>
      </c>
      <c r="AO15" s="5">
        <f t="shared" si="10"/>
        <v>0</v>
      </c>
      <c r="AP15" s="5">
        <f t="shared" si="10"/>
        <v>0</v>
      </c>
      <c r="AQ15" s="5">
        <f t="shared" si="10"/>
        <v>0</v>
      </c>
      <c r="AR15" s="5">
        <f t="shared" si="10"/>
        <v>0</v>
      </c>
      <c r="AS15" s="5">
        <f t="shared" si="10"/>
        <v>0</v>
      </c>
      <c r="AT15" s="5">
        <f t="shared" si="10"/>
        <v>0</v>
      </c>
      <c r="AU15" s="5">
        <f t="shared" si="10"/>
        <v>0</v>
      </c>
      <c r="AV15" s="5">
        <f t="shared" si="10"/>
        <v>0</v>
      </c>
      <c r="AW15" s="5">
        <f t="shared" si="10"/>
        <v>0</v>
      </c>
      <c r="AX15" s="5">
        <f t="shared" si="10"/>
        <v>0</v>
      </c>
      <c r="AY15" s="5">
        <f t="shared" si="10"/>
        <v>0</v>
      </c>
      <c r="AZ15" s="5">
        <f t="shared" si="10"/>
        <v>0</v>
      </c>
      <c r="BA15" s="5">
        <f t="shared" si="10"/>
        <v>0</v>
      </c>
      <c r="BB15" s="5">
        <f t="shared" si="10"/>
        <v>0</v>
      </c>
      <c r="BC15" s="5">
        <f t="shared" si="10"/>
        <v>0</v>
      </c>
      <c r="BD15" s="5">
        <f t="shared" si="10"/>
        <v>0</v>
      </c>
      <c r="BE15" s="5">
        <f t="shared" si="10"/>
        <v>0</v>
      </c>
      <c r="BF15" s="5">
        <f t="shared" si="10"/>
        <v>0</v>
      </c>
      <c r="BG15" s="5">
        <f t="shared" si="10"/>
        <v>0</v>
      </c>
      <c r="BH15" s="5">
        <f t="shared" si="10"/>
        <v>0</v>
      </c>
      <c r="BI15" s="5">
        <f t="shared" si="10"/>
        <v>0</v>
      </c>
      <c r="BJ15" s="5">
        <f t="shared" si="10"/>
        <v>0</v>
      </c>
      <c r="BK15" s="5">
        <f t="shared" si="10"/>
        <v>0</v>
      </c>
      <c r="BL15" s="5">
        <f t="shared" si="10"/>
        <v>0</v>
      </c>
      <c r="BM15" s="5">
        <f t="shared" si="10"/>
        <v>0</v>
      </c>
      <c r="BN15" s="5">
        <f t="shared" si="10"/>
        <v>0</v>
      </c>
      <c r="BO15" s="5">
        <f t="shared" si="10"/>
        <v>0</v>
      </c>
      <c r="BP15" s="5">
        <f t="shared" si="10"/>
        <v>0</v>
      </c>
      <c r="BQ15" s="5">
        <f t="shared" si="10"/>
        <v>0</v>
      </c>
      <c r="BR15" s="5">
        <f t="shared" si="10"/>
        <v>0</v>
      </c>
      <c r="BS15" s="5">
        <f t="shared" ref="H15:BS19" si="14">AND(BS$7&gt;=$D15,BS$7&lt;=$E15)*($C15/($E15-$D15+1))</f>
        <v>0</v>
      </c>
      <c r="BT15" s="5">
        <f t="shared" si="11"/>
        <v>0</v>
      </c>
      <c r="BU15" s="5">
        <f t="shared" si="11"/>
        <v>0</v>
      </c>
      <c r="BV15" s="5">
        <f t="shared" si="11"/>
        <v>0</v>
      </c>
      <c r="BW15" s="5">
        <f t="shared" si="11"/>
        <v>0</v>
      </c>
      <c r="BX15" s="5">
        <f t="shared" si="11"/>
        <v>0</v>
      </c>
      <c r="BY15" s="5">
        <f t="shared" si="11"/>
        <v>0</v>
      </c>
      <c r="BZ15" s="5">
        <f t="shared" si="11"/>
        <v>0</v>
      </c>
      <c r="CA15" s="5">
        <f t="shared" si="11"/>
        <v>0</v>
      </c>
      <c r="CB15" s="5">
        <f t="shared" si="11"/>
        <v>0</v>
      </c>
      <c r="CC15" s="5">
        <f t="shared" si="11"/>
        <v>0</v>
      </c>
      <c r="CD15" s="5">
        <f t="shared" si="11"/>
        <v>0</v>
      </c>
      <c r="CE15" s="5">
        <f t="shared" si="11"/>
        <v>0</v>
      </c>
      <c r="CF15" s="5">
        <f t="shared" si="11"/>
        <v>0</v>
      </c>
      <c r="CG15" s="5">
        <f t="shared" si="11"/>
        <v>0</v>
      </c>
      <c r="CH15" s="5">
        <f t="shared" si="11"/>
        <v>0</v>
      </c>
      <c r="CI15" s="5">
        <f t="shared" si="11"/>
        <v>0</v>
      </c>
      <c r="CJ15" s="5">
        <f t="shared" si="11"/>
        <v>0</v>
      </c>
      <c r="CK15" s="5">
        <f t="shared" si="11"/>
        <v>0</v>
      </c>
      <c r="CL15" s="5">
        <f t="shared" si="11"/>
        <v>0</v>
      </c>
      <c r="CM15" s="5">
        <f t="shared" si="11"/>
        <v>0</v>
      </c>
      <c r="CN15" s="5">
        <f t="shared" si="11"/>
        <v>0</v>
      </c>
      <c r="CO15" s="5">
        <f t="shared" si="11"/>
        <v>0</v>
      </c>
      <c r="CP15" s="5">
        <f t="shared" si="11"/>
        <v>0</v>
      </c>
      <c r="CQ15" s="5">
        <f t="shared" si="11"/>
        <v>0</v>
      </c>
      <c r="CR15" s="5">
        <f t="shared" si="11"/>
        <v>0</v>
      </c>
    </row>
    <row r="16" spans="2:96" customFormat="1" x14ac:dyDescent="0.25">
      <c r="B16" t="s">
        <v>10</v>
      </c>
      <c r="C16" s="16">
        <f>60*NRA/2</f>
        <v>6000000</v>
      </c>
      <c r="D16" s="6">
        <v>25</v>
      </c>
      <c r="E16" s="6">
        <v>25</v>
      </c>
      <c r="F16" t="str">
        <f t="shared" si="12"/>
        <v>OK</v>
      </c>
      <c r="G16" s="5">
        <f t="shared" si="13"/>
        <v>0</v>
      </c>
      <c r="H16" s="5">
        <f t="shared" si="14"/>
        <v>0</v>
      </c>
      <c r="I16" s="5">
        <f t="shared" si="14"/>
        <v>0</v>
      </c>
      <c r="J16" s="5">
        <f t="shared" si="14"/>
        <v>0</v>
      </c>
      <c r="K16" s="5">
        <f t="shared" si="14"/>
        <v>0</v>
      </c>
      <c r="L16" s="5">
        <f t="shared" si="14"/>
        <v>0</v>
      </c>
      <c r="M16" s="5">
        <f t="shared" si="14"/>
        <v>0</v>
      </c>
      <c r="N16" s="5">
        <f t="shared" si="14"/>
        <v>0</v>
      </c>
      <c r="O16" s="5">
        <f t="shared" si="14"/>
        <v>0</v>
      </c>
      <c r="P16" s="5">
        <f t="shared" si="14"/>
        <v>0</v>
      </c>
      <c r="Q16" s="5">
        <f t="shared" si="14"/>
        <v>0</v>
      </c>
      <c r="R16" s="5">
        <f t="shared" si="14"/>
        <v>0</v>
      </c>
      <c r="S16" s="5">
        <f t="shared" si="14"/>
        <v>0</v>
      </c>
      <c r="T16" s="5">
        <f t="shared" si="14"/>
        <v>0</v>
      </c>
      <c r="U16" s="5">
        <f t="shared" si="14"/>
        <v>0</v>
      </c>
      <c r="V16" s="5">
        <f t="shared" si="14"/>
        <v>0</v>
      </c>
      <c r="W16" s="5">
        <f t="shared" si="14"/>
        <v>0</v>
      </c>
      <c r="X16" s="5">
        <f t="shared" si="14"/>
        <v>0</v>
      </c>
      <c r="Y16" s="5">
        <f t="shared" si="14"/>
        <v>0</v>
      </c>
      <c r="Z16" s="5">
        <f t="shared" si="14"/>
        <v>0</v>
      </c>
      <c r="AA16" s="5">
        <f t="shared" si="14"/>
        <v>0</v>
      </c>
      <c r="AB16" s="5">
        <f t="shared" si="14"/>
        <v>0</v>
      </c>
      <c r="AC16" s="5">
        <f t="shared" si="14"/>
        <v>0</v>
      </c>
      <c r="AD16" s="5">
        <f t="shared" si="14"/>
        <v>0</v>
      </c>
      <c r="AE16" s="5">
        <f t="shared" si="14"/>
        <v>6000000</v>
      </c>
      <c r="AF16" s="5">
        <f t="shared" si="14"/>
        <v>0</v>
      </c>
      <c r="AG16" s="5">
        <f t="shared" si="14"/>
        <v>0</v>
      </c>
      <c r="AH16" s="5">
        <f t="shared" si="14"/>
        <v>0</v>
      </c>
      <c r="AI16" s="5">
        <f t="shared" si="14"/>
        <v>0</v>
      </c>
      <c r="AJ16" s="5">
        <f t="shared" si="14"/>
        <v>0</v>
      </c>
      <c r="AK16" s="5">
        <f t="shared" si="14"/>
        <v>0</v>
      </c>
      <c r="AL16" s="5">
        <f t="shared" si="14"/>
        <v>0</v>
      </c>
      <c r="AM16" s="5">
        <f t="shared" si="14"/>
        <v>0</v>
      </c>
      <c r="AN16" s="5">
        <f t="shared" si="14"/>
        <v>0</v>
      </c>
      <c r="AO16" s="5">
        <f t="shared" si="14"/>
        <v>0</v>
      </c>
      <c r="AP16" s="5">
        <f t="shared" si="14"/>
        <v>0</v>
      </c>
      <c r="AQ16" s="5">
        <f t="shared" si="14"/>
        <v>0</v>
      </c>
      <c r="AR16" s="5">
        <f t="shared" si="14"/>
        <v>0</v>
      </c>
      <c r="AS16" s="5">
        <f t="shared" si="14"/>
        <v>0</v>
      </c>
      <c r="AT16" s="5">
        <f t="shared" si="14"/>
        <v>0</v>
      </c>
      <c r="AU16" s="5">
        <f t="shared" si="14"/>
        <v>0</v>
      </c>
      <c r="AV16" s="5">
        <f t="shared" si="14"/>
        <v>0</v>
      </c>
      <c r="AW16" s="5">
        <f t="shared" si="14"/>
        <v>0</v>
      </c>
      <c r="AX16" s="5">
        <f t="shared" si="14"/>
        <v>0</v>
      </c>
      <c r="AY16" s="5">
        <f t="shared" si="14"/>
        <v>0</v>
      </c>
      <c r="AZ16" s="5">
        <f t="shared" si="14"/>
        <v>0</v>
      </c>
      <c r="BA16" s="5">
        <f t="shared" si="14"/>
        <v>0</v>
      </c>
      <c r="BB16" s="5">
        <f t="shared" si="14"/>
        <v>0</v>
      </c>
      <c r="BC16" s="5">
        <f t="shared" si="14"/>
        <v>0</v>
      </c>
      <c r="BD16" s="5">
        <f t="shared" si="14"/>
        <v>0</v>
      </c>
      <c r="BE16" s="5">
        <f t="shared" si="14"/>
        <v>0</v>
      </c>
      <c r="BF16" s="5">
        <f t="shared" si="14"/>
        <v>0</v>
      </c>
      <c r="BG16" s="5">
        <f t="shared" si="14"/>
        <v>0</v>
      </c>
      <c r="BH16" s="5">
        <f t="shared" si="14"/>
        <v>0</v>
      </c>
      <c r="BI16" s="5">
        <f t="shared" si="14"/>
        <v>0</v>
      </c>
      <c r="BJ16" s="5">
        <f t="shared" si="14"/>
        <v>0</v>
      </c>
      <c r="BK16" s="5">
        <f t="shared" si="14"/>
        <v>0</v>
      </c>
      <c r="BL16" s="5">
        <f t="shared" si="14"/>
        <v>0</v>
      </c>
      <c r="BM16" s="5">
        <f t="shared" si="14"/>
        <v>0</v>
      </c>
      <c r="BN16" s="5">
        <f t="shared" si="14"/>
        <v>0</v>
      </c>
      <c r="BO16" s="5">
        <f t="shared" si="14"/>
        <v>0</v>
      </c>
      <c r="BP16" s="5">
        <f t="shared" si="14"/>
        <v>0</v>
      </c>
      <c r="BQ16" s="5">
        <f t="shared" si="14"/>
        <v>0</v>
      </c>
      <c r="BR16" s="5">
        <f t="shared" si="14"/>
        <v>0</v>
      </c>
      <c r="BS16" s="5">
        <f t="shared" si="14"/>
        <v>0</v>
      </c>
      <c r="BT16" s="5">
        <f t="shared" si="11"/>
        <v>0</v>
      </c>
      <c r="BU16" s="5">
        <f t="shared" si="11"/>
        <v>0</v>
      </c>
      <c r="BV16" s="5">
        <f t="shared" si="11"/>
        <v>0</v>
      </c>
      <c r="BW16" s="5">
        <f t="shared" si="11"/>
        <v>0</v>
      </c>
      <c r="BX16" s="5">
        <f t="shared" si="11"/>
        <v>0</v>
      </c>
      <c r="BY16" s="5">
        <f t="shared" si="11"/>
        <v>0</v>
      </c>
      <c r="BZ16" s="5">
        <f t="shared" si="11"/>
        <v>0</v>
      </c>
      <c r="CA16" s="5">
        <f t="shared" si="11"/>
        <v>0</v>
      </c>
      <c r="CB16" s="5">
        <f t="shared" si="11"/>
        <v>0</v>
      </c>
      <c r="CC16" s="5">
        <f t="shared" si="11"/>
        <v>0</v>
      </c>
      <c r="CD16" s="5">
        <f t="shared" si="11"/>
        <v>0</v>
      </c>
      <c r="CE16" s="5">
        <f t="shared" si="11"/>
        <v>0</v>
      </c>
      <c r="CF16" s="5">
        <f t="shared" si="11"/>
        <v>0</v>
      </c>
      <c r="CG16" s="5">
        <f t="shared" si="11"/>
        <v>0</v>
      </c>
      <c r="CH16" s="5">
        <f t="shared" si="11"/>
        <v>0</v>
      </c>
      <c r="CI16" s="5">
        <f t="shared" si="11"/>
        <v>0</v>
      </c>
      <c r="CJ16" s="5">
        <f t="shared" si="11"/>
        <v>0</v>
      </c>
      <c r="CK16" s="5">
        <f t="shared" si="11"/>
        <v>0</v>
      </c>
      <c r="CL16" s="5">
        <f t="shared" si="11"/>
        <v>0</v>
      </c>
      <c r="CM16" s="5">
        <f t="shared" si="11"/>
        <v>0</v>
      </c>
      <c r="CN16" s="5">
        <f t="shared" si="11"/>
        <v>0</v>
      </c>
      <c r="CO16" s="5">
        <f t="shared" si="11"/>
        <v>0</v>
      </c>
      <c r="CP16" s="5">
        <f t="shared" si="11"/>
        <v>0</v>
      </c>
      <c r="CQ16" s="5">
        <f t="shared" si="11"/>
        <v>0</v>
      </c>
      <c r="CR16" s="5">
        <f t="shared" si="11"/>
        <v>0</v>
      </c>
    </row>
    <row r="17" spans="2:96" customFormat="1" x14ac:dyDescent="0.25">
      <c r="B17" t="s">
        <v>11</v>
      </c>
      <c r="C17" s="16">
        <f>60*NRA/2</f>
        <v>6000000</v>
      </c>
      <c r="D17" s="6">
        <v>30</v>
      </c>
      <c r="E17" s="6">
        <v>30</v>
      </c>
      <c r="F17" t="str">
        <f t="shared" si="12"/>
        <v>OK</v>
      </c>
      <c r="G17" s="5">
        <f t="shared" si="13"/>
        <v>0</v>
      </c>
      <c r="H17" s="5">
        <f t="shared" si="14"/>
        <v>0</v>
      </c>
      <c r="I17" s="5">
        <f t="shared" si="14"/>
        <v>0</v>
      </c>
      <c r="J17" s="5">
        <f t="shared" si="14"/>
        <v>0</v>
      </c>
      <c r="K17" s="5">
        <f t="shared" si="14"/>
        <v>0</v>
      </c>
      <c r="L17" s="5">
        <f t="shared" si="14"/>
        <v>0</v>
      </c>
      <c r="M17" s="5">
        <f t="shared" si="14"/>
        <v>0</v>
      </c>
      <c r="N17" s="5">
        <f t="shared" si="14"/>
        <v>0</v>
      </c>
      <c r="O17" s="5">
        <f t="shared" si="14"/>
        <v>0</v>
      </c>
      <c r="P17" s="5">
        <f t="shared" si="14"/>
        <v>0</v>
      </c>
      <c r="Q17" s="5">
        <f t="shared" si="14"/>
        <v>0</v>
      </c>
      <c r="R17" s="5">
        <f t="shared" si="14"/>
        <v>0</v>
      </c>
      <c r="S17" s="5">
        <f t="shared" si="14"/>
        <v>0</v>
      </c>
      <c r="T17" s="5">
        <f t="shared" si="14"/>
        <v>0</v>
      </c>
      <c r="U17" s="5">
        <f t="shared" si="14"/>
        <v>0</v>
      </c>
      <c r="V17" s="5">
        <f t="shared" si="14"/>
        <v>0</v>
      </c>
      <c r="W17" s="5">
        <f t="shared" si="14"/>
        <v>0</v>
      </c>
      <c r="X17" s="5">
        <f t="shared" si="14"/>
        <v>0</v>
      </c>
      <c r="Y17" s="5">
        <f t="shared" si="14"/>
        <v>0</v>
      </c>
      <c r="Z17" s="5">
        <f t="shared" si="14"/>
        <v>0</v>
      </c>
      <c r="AA17" s="5">
        <f t="shared" si="14"/>
        <v>0</v>
      </c>
      <c r="AB17" s="5">
        <f t="shared" si="14"/>
        <v>0</v>
      </c>
      <c r="AC17" s="5">
        <f t="shared" si="14"/>
        <v>0</v>
      </c>
      <c r="AD17" s="5">
        <f t="shared" si="14"/>
        <v>0</v>
      </c>
      <c r="AE17" s="5">
        <f t="shared" si="14"/>
        <v>0</v>
      </c>
      <c r="AF17" s="5">
        <f t="shared" si="14"/>
        <v>0</v>
      </c>
      <c r="AG17" s="5">
        <f t="shared" si="14"/>
        <v>0</v>
      </c>
      <c r="AH17" s="5">
        <f t="shared" si="14"/>
        <v>0</v>
      </c>
      <c r="AI17" s="5">
        <f t="shared" si="14"/>
        <v>0</v>
      </c>
      <c r="AJ17" s="5">
        <f t="shared" si="14"/>
        <v>6000000</v>
      </c>
      <c r="AK17" s="5">
        <f t="shared" si="14"/>
        <v>0</v>
      </c>
      <c r="AL17" s="5">
        <f t="shared" si="14"/>
        <v>0</v>
      </c>
      <c r="AM17" s="5">
        <f t="shared" si="14"/>
        <v>0</v>
      </c>
      <c r="AN17" s="5">
        <f t="shared" si="14"/>
        <v>0</v>
      </c>
      <c r="AO17" s="5">
        <f t="shared" si="14"/>
        <v>0</v>
      </c>
      <c r="AP17" s="5">
        <f t="shared" si="14"/>
        <v>0</v>
      </c>
      <c r="AQ17" s="5">
        <f t="shared" si="14"/>
        <v>0</v>
      </c>
      <c r="AR17" s="5">
        <f t="shared" si="14"/>
        <v>0</v>
      </c>
      <c r="AS17" s="5">
        <f t="shared" si="14"/>
        <v>0</v>
      </c>
      <c r="AT17" s="5">
        <f t="shared" si="14"/>
        <v>0</v>
      </c>
      <c r="AU17" s="5">
        <f t="shared" si="14"/>
        <v>0</v>
      </c>
      <c r="AV17" s="5">
        <f t="shared" si="14"/>
        <v>0</v>
      </c>
      <c r="AW17" s="5">
        <f t="shared" si="14"/>
        <v>0</v>
      </c>
      <c r="AX17" s="5">
        <f t="shared" si="14"/>
        <v>0</v>
      </c>
      <c r="AY17" s="5">
        <f t="shared" si="14"/>
        <v>0</v>
      </c>
      <c r="AZ17" s="5">
        <f t="shared" si="14"/>
        <v>0</v>
      </c>
      <c r="BA17" s="5">
        <f t="shared" si="14"/>
        <v>0</v>
      </c>
      <c r="BB17" s="5">
        <f t="shared" si="14"/>
        <v>0</v>
      </c>
      <c r="BC17" s="5">
        <f t="shared" si="14"/>
        <v>0</v>
      </c>
      <c r="BD17" s="5">
        <f t="shared" si="14"/>
        <v>0</v>
      </c>
      <c r="BE17" s="5">
        <f t="shared" si="14"/>
        <v>0</v>
      </c>
      <c r="BF17" s="5">
        <f t="shared" si="14"/>
        <v>0</v>
      </c>
      <c r="BG17" s="5">
        <f t="shared" si="14"/>
        <v>0</v>
      </c>
      <c r="BH17" s="5">
        <f t="shared" si="14"/>
        <v>0</v>
      </c>
      <c r="BI17" s="5">
        <f t="shared" si="14"/>
        <v>0</v>
      </c>
      <c r="BJ17" s="5">
        <f t="shared" si="14"/>
        <v>0</v>
      </c>
      <c r="BK17" s="5">
        <f t="shared" si="14"/>
        <v>0</v>
      </c>
      <c r="BL17" s="5">
        <f t="shared" si="14"/>
        <v>0</v>
      </c>
      <c r="BM17" s="5">
        <f t="shared" si="14"/>
        <v>0</v>
      </c>
      <c r="BN17" s="5">
        <f t="shared" si="14"/>
        <v>0</v>
      </c>
      <c r="BO17" s="5">
        <f t="shared" si="14"/>
        <v>0</v>
      </c>
      <c r="BP17" s="5">
        <f t="shared" si="14"/>
        <v>0</v>
      </c>
      <c r="BQ17" s="5">
        <f t="shared" si="14"/>
        <v>0</v>
      </c>
      <c r="BR17" s="5">
        <f t="shared" si="14"/>
        <v>0</v>
      </c>
      <c r="BS17" s="5">
        <f t="shared" si="14"/>
        <v>0</v>
      </c>
      <c r="BT17" s="5">
        <f t="shared" si="11"/>
        <v>0</v>
      </c>
      <c r="BU17" s="5">
        <f t="shared" si="11"/>
        <v>0</v>
      </c>
      <c r="BV17" s="5">
        <f t="shared" si="11"/>
        <v>0</v>
      </c>
      <c r="BW17" s="5">
        <f t="shared" si="11"/>
        <v>0</v>
      </c>
      <c r="BX17" s="5">
        <f t="shared" si="11"/>
        <v>0</v>
      </c>
      <c r="BY17" s="5">
        <f t="shared" si="11"/>
        <v>0</v>
      </c>
      <c r="BZ17" s="5">
        <f t="shared" si="11"/>
        <v>0</v>
      </c>
      <c r="CA17" s="5">
        <f t="shared" si="11"/>
        <v>0</v>
      </c>
      <c r="CB17" s="5">
        <f t="shared" si="11"/>
        <v>0</v>
      </c>
      <c r="CC17" s="5">
        <f t="shared" si="11"/>
        <v>0</v>
      </c>
      <c r="CD17" s="5">
        <f t="shared" si="11"/>
        <v>0</v>
      </c>
      <c r="CE17" s="5">
        <f t="shared" si="11"/>
        <v>0</v>
      </c>
      <c r="CF17" s="5">
        <f t="shared" si="11"/>
        <v>0</v>
      </c>
      <c r="CG17" s="5">
        <f t="shared" si="11"/>
        <v>0</v>
      </c>
      <c r="CH17" s="5">
        <f t="shared" si="11"/>
        <v>0</v>
      </c>
      <c r="CI17" s="5">
        <f t="shared" si="11"/>
        <v>0</v>
      </c>
      <c r="CJ17" s="5">
        <f t="shared" si="11"/>
        <v>0</v>
      </c>
      <c r="CK17" s="5">
        <f t="shared" si="11"/>
        <v>0</v>
      </c>
      <c r="CL17" s="5">
        <f t="shared" si="11"/>
        <v>0</v>
      </c>
      <c r="CM17" s="5">
        <f t="shared" si="11"/>
        <v>0</v>
      </c>
      <c r="CN17" s="5">
        <f t="shared" si="11"/>
        <v>0</v>
      </c>
      <c r="CO17" s="5">
        <f t="shared" si="11"/>
        <v>0</v>
      </c>
      <c r="CP17" s="5">
        <f t="shared" si="11"/>
        <v>0</v>
      </c>
      <c r="CQ17" s="5">
        <f t="shared" si="11"/>
        <v>0</v>
      </c>
      <c r="CR17" s="5">
        <f t="shared" si="11"/>
        <v>0</v>
      </c>
    </row>
    <row r="18" spans="2:96" customFormat="1" x14ac:dyDescent="0.25">
      <c r="B18" t="s">
        <v>12</v>
      </c>
      <c r="C18" s="16">
        <f>18*NRA/2</f>
        <v>1800000</v>
      </c>
      <c r="D18" s="6">
        <v>19</v>
      </c>
      <c r="E18" s="6">
        <v>19</v>
      </c>
      <c r="F18" t="str">
        <f t="shared" si="12"/>
        <v>OK</v>
      </c>
      <c r="G18" s="5">
        <f t="shared" si="13"/>
        <v>0</v>
      </c>
      <c r="H18" s="5">
        <f t="shared" si="14"/>
        <v>0</v>
      </c>
      <c r="I18" s="5">
        <f t="shared" si="14"/>
        <v>0</v>
      </c>
      <c r="J18" s="5">
        <f t="shared" si="14"/>
        <v>0</v>
      </c>
      <c r="K18" s="5">
        <f t="shared" si="14"/>
        <v>0</v>
      </c>
      <c r="L18" s="5">
        <f t="shared" si="14"/>
        <v>0</v>
      </c>
      <c r="M18" s="5">
        <f t="shared" si="14"/>
        <v>0</v>
      </c>
      <c r="N18" s="5">
        <f t="shared" si="14"/>
        <v>0</v>
      </c>
      <c r="O18" s="5">
        <f t="shared" si="14"/>
        <v>0</v>
      </c>
      <c r="P18" s="5">
        <f t="shared" si="14"/>
        <v>0</v>
      </c>
      <c r="Q18" s="5">
        <f t="shared" si="14"/>
        <v>0</v>
      </c>
      <c r="R18" s="5">
        <f t="shared" si="14"/>
        <v>0</v>
      </c>
      <c r="S18" s="5">
        <f t="shared" si="14"/>
        <v>0</v>
      </c>
      <c r="T18" s="5">
        <f t="shared" si="14"/>
        <v>0</v>
      </c>
      <c r="U18" s="5">
        <f t="shared" si="14"/>
        <v>0</v>
      </c>
      <c r="V18" s="5">
        <f t="shared" si="14"/>
        <v>0</v>
      </c>
      <c r="W18" s="5">
        <f t="shared" si="14"/>
        <v>0</v>
      </c>
      <c r="X18" s="5">
        <f t="shared" si="14"/>
        <v>0</v>
      </c>
      <c r="Y18" s="5">
        <f t="shared" si="14"/>
        <v>1800000</v>
      </c>
      <c r="Z18" s="5">
        <f t="shared" si="14"/>
        <v>0</v>
      </c>
      <c r="AA18" s="5">
        <f t="shared" si="14"/>
        <v>0</v>
      </c>
      <c r="AB18" s="5">
        <f t="shared" si="14"/>
        <v>0</v>
      </c>
      <c r="AC18" s="5">
        <f t="shared" si="14"/>
        <v>0</v>
      </c>
      <c r="AD18" s="5">
        <f t="shared" si="14"/>
        <v>0</v>
      </c>
      <c r="AE18" s="5">
        <f t="shared" si="14"/>
        <v>0</v>
      </c>
      <c r="AF18" s="5">
        <f t="shared" si="14"/>
        <v>0</v>
      </c>
      <c r="AG18" s="5">
        <f t="shared" si="14"/>
        <v>0</v>
      </c>
      <c r="AH18" s="5">
        <f t="shared" si="14"/>
        <v>0</v>
      </c>
      <c r="AI18" s="5">
        <f t="shared" si="14"/>
        <v>0</v>
      </c>
      <c r="AJ18" s="5">
        <f t="shared" si="14"/>
        <v>0</v>
      </c>
      <c r="AK18" s="5">
        <f t="shared" si="14"/>
        <v>0</v>
      </c>
      <c r="AL18" s="5">
        <f t="shared" si="14"/>
        <v>0</v>
      </c>
      <c r="AM18" s="5">
        <f t="shared" si="14"/>
        <v>0</v>
      </c>
      <c r="AN18" s="5">
        <f t="shared" si="14"/>
        <v>0</v>
      </c>
      <c r="AO18" s="5">
        <f t="shared" si="14"/>
        <v>0</v>
      </c>
      <c r="AP18" s="5">
        <f t="shared" si="14"/>
        <v>0</v>
      </c>
      <c r="AQ18" s="5">
        <f t="shared" si="14"/>
        <v>0</v>
      </c>
      <c r="AR18" s="5">
        <f t="shared" si="14"/>
        <v>0</v>
      </c>
      <c r="AS18" s="5">
        <f t="shared" si="14"/>
        <v>0</v>
      </c>
      <c r="AT18" s="5">
        <f t="shared" si="14"/>
        <v>0</v>
      </c>
      <c r="AU18" s="5">
        <f t="shared" si="14"/>
        <v>0</v>
      </c>
      <c r="AV18" s="5">
        <f t="shared" si="14"/>
        <v>0</v>
      </c>
      <c r="AW18" s="5">
        <f t="shared" si="14"/>
        <v>0</v>
      </c>
      <c r="AX18" s="5">
        <f t="shared" si="14"/>
        <v>0</v>
      </c>
      <c r="AY18" s="5">
        <f t="shared" si="14"/>
        <v>0</v>
      </c>
      <c r="AZ18" s="5">
        <f t="shared" si="14"/>
        <v>0</v>
      </c>
      <c r="BA18" s="5">
        <f t="shared" si="14"/>
        <v>0</v>
      </c>
      <c r="BB18" s="5">
        <f t="shared" si="14"/>
        <v>0</v>
      </c>
      <c r="BC18" s="5">
        <f t="shared" si="14"/>
        <v>0</v>
      </c>
      <c r="BD18" s="5">
        <f t="shared" si="14"/>
        <v>0</v>
      </c>
      <c r="BE18" s="5">
        <f t="shared" si="14"/>
        <v>0</v>
      </c>
      <c r="BF18" s="5">
        <f t="shared" si="14"/>
        <v>0</v>
      </c>
      <c r="BG18" s="5">
        <f t="shared" si="14"/>
        <v>0</v>
      </c>
      <c r="BH18" s="5">
        <f t="shared" si="14"/>
        <v>0</v>
      </c>
      <c r="BI18" s="5">
        <f t="shared" si="14"/>
        <v>0</v>
      </c>
      <c r="BJ18" s="5">
        <f t="shared" si="14"/>
        <v>0</v>
      </c>
      <c r="BK18" s="5">
        <f t="shared" si="14"/>
        <v>0</v>
      </c>
      <c r="BL18" s="5">
        <f t="shared" si="14"/>
        <v>0</v>
      </c>
      <c r="BM18" s="5">
        <f t="shared" si="14"/>
        <v>0</v>
      </c>
      <c r="BN18" s="5">
        <f t="shared" si="14"/>
        <v>0</v>
      </c>
      <c r="BO18" s="5">
        <f t="shared" si="14"/>
        <v>0</v>
      </c>
      <c r="BP18" s="5">
        <f t="shared" si="14"/>
        <v>0</v>
      </c>
      <c r="BQ18" s="5">
        <f t="shared" si="14"/>
        <v>0</v>
      </c>
      <c r="BR18" s="5">
        <f t="shared" si="14"/>
        <v>0</v>
      </c>
      <c r="BS18" s="5">
        <f t="shared" si="14"/>
        <v>0</v>
      </c>
      <c r="BT18" s="5">
        <f t="shared" si="11"/>
        <v>0</v>
      </c>
      <c r="BU18" s="5">
        <f t="shared" si="11"/>
        <v>0</v>
      </c>
      <c r="BV18" s="5">
        <f t="shared" si="11"/>
        <v>0</v>
      </c>
      <c r="BW18" s="5">
        <f t="shared" si="11"/>
        <v>0</v>
      </c>
      <c r="BX18" s="5">
        <f t="shared" si="11"/>
        <v>0</v>
      </c>
      <c r="BY18" s="5">
        <f t="shared" si="11"/>
        <v>0</v>
      </c>
      <c r="BZ18" s="5">
        <f t="shared" si="11"/>
        <v>0</v>
      </c>
      <c r="CA18" s="5">
        <f t="shared" si="11"/>
        <v>0</v>
      </c>
      <c r="CB18" s="5">
        <f t="shared" si="11"/>
        <v>0</v>
      </c>
      <c r="CC18" s="5">
        <f t="shared" si="11"/>
        <v>0</v>
      </c>
      <c r="CD18" s="5">
        <f t="shared" si="11"/>
        <v>0</v>
      </c>
      <c r="CE18" s="5">
        <f t="shared" si="11"/>
        <v>0</v>
      </c>
      <c r="CF18" s="5">
        <f t="shared" si="11"/>
        <v>0</v>
      </c>
      <c r="CG18" s="5">
        <f t="shared" si="11"/>
        <v>0</v>
      </c>
      <c r="CH18" s="5">
        <f t="shared" si="11"/>
        <v>0</v>
      </c>
      <c r="CI18" s="5">
        <f t="shared" si="11"/>
        <v>0</v>
      </c>
      <c r="CJ18" s="5">
        <f t="shared" si="11"/>
        <v>0</v>
      </c>
      <c r="CK18" s="5">
        <f t="shared" si="11"/>
        <v>0</v>
      </c>
      <c r="CL18" s="5">
        <f t="shared" si="11"/>
        <v>0</v>
      </c>
      <c r="CM18" s="5">
        <f t="shared" si="11"/>
        <v>0</v>
      </c>
      <c r="CN18" s="5">
        <f t="shared" si="11"/>
        <v>0</v>
      </c>
      <c r="CO18" s="5">
        <f t="shared" si="11"/>
        <v>0</v>
      </c>
      <c r="CP18" s="5">
        <f t="shared" si="11"/>
        <v>0</v>
      </c>
      <c r="CQ18" s="5">
        <f t="shared" si="11"/>
        <v>0</v>
      </c>
      <c r="CR18" s="5">
        <f t="shared" si="11"/>
        <v>0</v>
      </c>
    </row>
    <row r="19" spans="2:96" customFormat="1" x14ac:dyDescent="0.25">
      <c r="B19" t="s">
        <v>13</v>
      </c>
      <c r="C19" s="32">
        <f>18*NRA/2</f>
        <v>1800000</v>
      </c>
      <c r="D19" s="6">
        <v>24</v>
      </c>
      <c r="E19" s="6">
        <v>24</v>
      </c>
      <c r="F19" s="26" t="str">
        <f t="shared" si="12"/>
        <v>OK</v>
      </c>
      <c r="G19" s="11">
        <f t="shared" si="13"/>
        <v>0</v>
      </c>
      <c r="H19" s="11">
        <f t="shared" si="14"/>
        <v>0</v>
      </c>
      <c r="I19" s="11">
        <f t="shared" si="14"/>
        <v>0</v>
      </c>
      <c r="J19" s="11">
        <f t="shared" si="14"/>
        <v>0</v>
      </c>
      <c r="K19" s="11">
        <f t="shared" si="14"/>
        <v>0</v>
      </c>
      <c r="L19" s="11">
        <f t="shared" si="14"/>
        <v>0</v>
      </c>
      <c r="M19" s="11">
        <f t="shared" si="14"/>
        <v>0</v>
      </c>
      <c r="N19" s="11">
        <f t="shared" si="14"/>
        <v>0</v>
      </c>
      <c r="O19" s="11">
        <f t="shared" si="14"/>
        <v>0</v>
      </c>
      <c r="P19" s="11">
        <f t="shared" si="14"/>
        <v>0</v>
      </c>
      <c r="Q19" s="11">
        <f t="shared" si="14"/>
        <v>0</v>
      </c>
      <c r="R19" s="11">
        <f t="shared" si="14"/>
        <v>0</v>
      </c>
      <c r="S19" s="11">
        <f t="shared" si="14"/>
        <v>0</v>
      </c>
      <c r="T19" s="11">
        <f t="shared" si="14"/>
        <v>0</v>
      </c>
      <c r="U19" s="11">
        <f t="shared" si="14"/>
        <v>0</v>
      </c>
      <c r="V19" s="11">
        <f t="shared" si="14"/>
        <v>0</v>
      </c>
      <c r="W19" s="11">
        <f t="shared" si="14"/>
        <v>0</v>
      </c>
      <c r="X19" s="11">
        <f t="shared" si="14"/>
        <v>0</v>
      </c>
      <c r="Y19" s="11">
        <f t="shared" si="14"/>
        <v>0</v>
      </c>
      <c r="Z19" s="11">
        <f t="shared" si="14"/>
        <v>0</v>
      </c>
      <c r="AA19" s="11">
        <f t="shared" si="14"/>
        <v>0</v>
      </c>
      <c r="AB19" s="11">
        <f t="shared" si="14"/>
        <v>0</v>
      </c>
      <c r="AC19" s="11">
        <f t="shared" si="14"/>
        <v>0</v>
      </c>
      <c r="AD19" s="11">
        <f t="shared" si="14"/>
        <v>1800000</v>
      </c>
      <c r="AE19" s="11">
        <f t="shared" si="14"/>
        <v>0</v>
      </c>
      <c r="AF19" s="11">
        <f t="shared" si="14"/>
        <v>0</v>
      </c>
      <c r="AG19" s="11">
        <f t="shared" si="14"/>
        <v>0</v>
      </c>
      <c r="AH19" s="11">
        <f t="shared" si="14"/>
        <v>0</v>
      </c>
      <c r="AI19" s="11">
        <f t="shared" si="14"/>
        <v>0</v>
      </c>
      <c r="AJ19" s="11">
        <f t="shared" si="14"/>
        <v>0</v>
      </c>
      <c r="AK19" s="11">
        <f t="shared" si="14"/>
        <v>0</v>
      </c>
      <c r="AL19" s="11">
        <f t="shared" si="14"/>
        <v>0</v>
      </c>
      <c r="AM19" s="11">
        <f t="shared" si="14"/>
        <v>0</v>
      </c>
      <c r="AN19" s="11">
        <f t="shared" si="14"/>
        <v>0</v>
      </c>
      <c r="AO19" s="11">
        <f t="shared" si="14"/>
        <v>0</v>
      </c>
      <c r="AP19" s="11">
        <f t="shared" si="14"/>
        <v>0</v>
      </c>
      <c r="AQ19" s="11">
        <f t="shared" si="14"/>
        <v>0</v>
      </c>
      <c r="AR19" s="11">
        <f t="shared" si="14"/>
        <v>0</v>
      </c>
      <c r="AS19" s="11">
        <f t="shared" si="14"/>
        <v>0</v>
      </c>
      <c r="AT19" s="11">
        <f t="shared" si="14"/>
        <v>0</v>
      </c>
      <c r="AU19" s="11">
        <f t="shared" si="14"/>
        <v>0</v>
      </c>
      <c r="AV19" s="11">
        <f t="shared" si="14"/>
        <v>0</v>
      </c>
      <c r="AW19" s="11">
        <f t="shared" si="14"/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  <c r="BF19" s="11">
        <f t="shared" si="14"/>
        <v>0</v>
      </c>
      <c r="BG19" s="11">
        <f t="shared" si="14"/>
        <v>0</v>
      </c>
      <c r="BH19" s="11">
        <f t="shared" si="14"/>
        <v>0</v>
      </c>
      <c r="BI19" s="11">
        <f t="shared" si="14"/>
        <v>0</v>
      </c>
      <c r="BJ19" s="11">
        <f t="shared" si="14"/>
        <v>0</v>
      </c>
      <c r="BK19" s="11">
        <f t="shared" si="14"/>
        <v>0</v>
      </c>
      <c r="BL19" s="11">
        <f t="shared" si="14"/>
        <v>0</v>
      </c>
      <c r="BM19" s="11">
        <f t="shared" si="14"/>
        <v>0</v>
      </c>
      <c r="BN19" s="11">
        <f t="shared" si="14"/>
        <v>0</v>
      </c>
      <c r="BO19" s="11">
        <f t="shared" si="14"/>
        <v>0</v>
      </c>
      <c r="BP19" s="11">
        <f t="shared" si="14"/>
        <v>0</v>
      </c>
      <c r="BQ19" s="11">
        <f t="shared" si="14"/>
        <v>0</v>
      </c>
      <c r="BR19" s="11">
        <f t="shared" ref="BR19:BS19" si="15">AND(BR$7&gt;=$D19,BR$7&lt;=$E19)*($C19/($E19-$D19+1))</f>
        <v>0</v>
      </c>
      <c r="BS19" s="11">
        <f t="shared" si="15"/>
        <v>0</v>
      </c>
      <c r="BT19" s="11">
        <f t="shared" si="11"/>
        <v>0</v>
      </c>
      <c r="BU19" s="11">
        <f t="shared" si="11"/>
        <v>0</v>
      </c>
      <c r="BV19" s="11">
        <f t="shared" si="11"/>
        <v>0</v>
      </c>
      <c r="BW19" s="11">
        <f t="shared" si="11"/>
        <v>0</v>
      </c>
      <c r="BX19" s="11">
        <f t="shared" si="11"/>
        <v>0</v>
      </c>
      <c r="BY19" s="11">
        <f t="shared" si="11"/>
        <v>0</v>
      </c>
      <c r="BZ19" s="11">
        <f t="shared" si="11"/>
        <v>0</v>
      </c>
      <c r="CA19" s="11">
        <f t="shared" si="11"/>
        <v>0</v>
      </c>
      <c r="CB19" s="11">
        <f t="shared" si="11"/>
        <v>0</v>
      </c>
      <c r="CC19" s="11">
        <f t="shared" si="11"/>
        <v>0</v>
      </c>
      <c r="CD19" s="11">
        <f t="shared" si="11"/>
        <v>0</v>
      </c>
      <c r="CE19" s="11">
        <f t="shared" si="11"/>
        <v>0</v>
      </c>
      <c r="CF19" s="11">
        <f t="shared" si="11"/>
        <v>0</v>
      </c>
      <c r="CG19" s="11">
        <f t="shared" si="11"/>
        <v>0</v>
      </c>
      <c r="CH19" s="11">
        <f t="shared" si="11"/>
        <v>0</v>
      </c>
      <c r="CI19" s="11">
        <f t="shared" si="11"/>
        <v>0</v>
      </c>
      <c r="CJ19" s="11">
        <f t="shared" si="11"/>
        <v>0</v>
      </c>
      <c r="CK19" s="11">
        <f t="shared" si="11"/>
        <v>0</v>
      </c>
      <c r="CL19" s="11">
        <f t="shared" si="11"/>
        <v>0</v>
      </c>
      <c r="CM19" s="11">
        <f t="shared" si="11"/>
        <v>0</v>
      </c>
      <c r="CN19" s="11">
        <f t="shared" si="11"/>
        <v>0</v>
      </c>
      <c r="CO19" s="11">
        <f t="shared" si="11"/>
        <v>0</v>
      </c>
      <c r="CP19" s="11">
        <f t="shared" si="11"/>
        <v>0</v>
      </c>
      <c r="CQ19" s="11">
        <f t="shared" si="11"/>
        <v>0</v>
      </c>
      <c r="CR19" s="11">
        <f t="shared" si="11"/>
        <v>0</v>
      </c>
    </row>
    <row r="20" spans="2:96" customFormat="1" x14ac:dyDescent="0.25">
      <c r="B20" t="s">
        <v>43</v>
      </c>
      <c r="C20" s="17">
        <f>SUM(C12:C19)</f>
        <v>104800000</v>
      </c>
      <c r="D20" s="3">
        <f>MIN(D12:D19)</f>
        <v>1</v>
      </c>
      <c r="E20" s="3">
        <f>MAX(E12:E19)</f>
        <v>30</v>
      </c>
      <c r="F20" t="str">
        <f t="shared" si="12"/>
        <v>OK</v>
      </c>
      <c r="G20" s="5">
        <f>SUM(G12:G19)</f>
        <v>23075000</v>
      </c>
      <c r="H20" s="5">
        <f t="shared" ref="H20:BS20" si="16">SUM(H12:H19)</f>
        <v>2875000</v>
      </c>
      <c r="I20" s="5">
        <f t="shared" si="16"/>
        <v>2875000</v>
      </c>
      <c r="J20" s="5">
        <f t="shared" si="16"/>
        <v>2875000</v>
      </c>
      <c r="K20" s="5">
        <f t="shared" si="16"/>
        <v>2875000</v>
      </c>
      <c r="L20" s="5">
        <f t="shared" si="16"/>
        <v>2875000</v>
      </c>
      <c r="M20" s="5">
        <f t="shared" si="16"/>
        <v>2875000</v>
      </c>
      <c r="N20" s="5">
        <f t="shared" si="16"/>
        <v>2875000</v>
      </c>
      <c r="O20" s="5">
        <f t="shared" si="16"/>
        <v>2875000</v>
      </c>
      <c r="P20" s="5">
        <f t="shared" si="16"/>
        <v>2875000</v>
      </c>
      <c r="Q20" s="5">
        <f t="shared" si="16"/>
        <v>2875000</v>
      </c>
      <c r="R20" s="5">
        <f t="shared" si="16"/>
        <v>2875000</v>
      </c>
      <c r="S20" s="5">
        <f t="shared" si="16"/>
        <v>2875000</v>
      </c>
      <c r="T20" s="5">
        <f t="shared" si="16"/>
        <v>2875000</v>
      </c>
      <c r="U20" s="5">
        <f t="shared" si="16"/>
        <v>2875000</v>
      </c>
      <c r="V20" s="5">
        <f t="shared" si="16"/>
        <v>2875000</v>
      </c>
      <c r="W20" s="5">
        <f t="shared" si="16"/>
        <v>2875000</v>
      </c>
      <c r="X20" s="5">
        <f t="shared" si="16"/>
        <v>2875000</v>
      </c>
      <c r="Y20" s="5">
        <f t="shared" si="16"/>
        <v>4675000</v>
      </c>
      <c r="Z20" s="5">
        <f t="shared" si="16"/>
        <v>2875000</v>
      </c>
      <c r="AA20" s="5">
        <f t="shared" si="16"/>
        <v>2875000</v>
      </c>
      <c r="AB20" s="5">
        <f t="shared" si="16"/>
        <v>2875000</v>
      </c>
      <c r="AC20" s="5">
        <f t="shared" si="16"/>
        <v>2875000</v>
      </c>
      <c r="AD20" s="5">
        <f t="shared" si="16"/>
        <v>4675000</v>
      </c>
      <c r="AE20" s="5">
        <f t="shared" si="16"/>
        <v>6000000</v>
      </c>
      <c r="AF20" s="5">
        <f t="shared" si="16"/>
        <v>0</v>
      </c>
      <c r="AG20" s="5">
        <f t="shared" si="16"/>
        <v>0</v>
      </c>
      <c r="AH20" s="5">
        <f t="shared" si="16"/>
        <v>0</v>
      </c>
      <c r="AI20" s="5">
        <f t="shared" si="16"/>
        <v>0</v>
      </c>
      <c r="AJ20" s="5">
        <f t="shared" si="16"/>
        <v>6000000</v>
      </c>
      <c r="AK20" s="5">
        <f t="shared" si="16"/>
        <v>0</v>
      </c>
      <c r="AL20" s="5">
        <f t="shared" si="16"/>
        <v>0</v>
      </c>
      <c r="AM20" s="5">
        <f t="shared" si="16"/>
        <v>0</v>
      </c>
      <c r="AN20" s="5">
        <f t="shared" si="16"/>
        <v>0</v>
      </c>
      <c r="AO20" s="5">
        <f t="shared" si="16"/>
        <v>0</v>
      </c>
      <c r="AP20" s="5">
        <f t="shared" si="16"/>
        <v>0</v>
      </c>
      <c r="AQ20" s="5">
        <f t="shared" si="16"/>
        <v>0</v>
      </c>
      <c r="AR20" s="5">
        <f t="shared" si="16"/>
        <v>0</v>
      </c>
      <c r="AS20" s="5">
        <f t="shared" si="16"/>
        <v>0</v>
      </c>
      <c r="AT20" s="5">
        <f t="shared" si="16"/>
        <v>0</v>
      </c>
      <c r="AU20" s="5">
        <f t="shared" si="16"/>
        <v>0</v>
      </c>
      <c r="AV20" s="5">
        <f t="shared" si="16"/>
        <v>0</v>
      </c>
      <c r="AW20" s="5">
        <f t="shared" si="16"/>
        <v>0</v>
      </c>
      <c r="AX20" s="5">
        <f t="shared" si="16"/>
        <v>0</v>
      </c>
      <c r="AY20" s="5">
        <f t="shared" si="16"/>
        <v>0</v>
      </c>
      <c r="AZ20" s="5">
        <f t="shared" si="16"/>
        <v>0</v>
      </c>
      <c r="BA20" s="5">
        <f t="shared" si="16"/>
        <v>0</v>
      </c>
      <c r="BB20" s="5">
        <f t="shared" si="16"/>
        <v>0</v>
      </c>
      <c r="BC20" s="5">
        <f t="shared" si="16"/>
        <v>0</v>
      </c>
      <c r="BD20" s="5">
        <f t="shared" si="16"/>
        <v>0</v>
      </c>
      <c r="BE20" s="5">
        <f t="shared" si="16"/>
        <v>0</v>
      </c>
      <c r="BF20" s="5">
        <f t="shared" si="16"/>
        <v>0</v>
      </c>
      <c r="BG20" s="5">
        <f t="shared" si="16"/>
        <v>0</v>
      </c>
      <c r="BH20" s="5">
        <f t="shared" si="16"/>
        <v>0</v>
      </c>
      <c r="BI20" s="5">
        <f t="shared" si="16"/>
        <v>0</v>
      </c>
      <c r="BJ20" s="5">
        <f t="shared" si="16"/>
        <v>0</v>
      </c>
      <c r="BK20" s="5">
        <f t="shared" si="16"/>
        <v>0</v>
      </c>
      <c r="BL20" s="5">
        <f t="shared" si="16"/>
        <v>0</v>
      </c>
      <c r="BM20" s="5">
        <f t="shared" si="16"/>
        <v>0</v>
      </c>
      <c r="BN20" s="5">
        <f t="shared" si="16"/>
        <v>0</v>
      </c>
      <c r="BO20" s="5">
        <f t="shared" si="16"/>
        <v>0</v>
      </c>
      <c r="BP20" s="5">
        <f t="shared" si="16"/>
        <v>0</v>
      </c>
      <c r="BQ20" s="5">
        <f t="shared" si="16"/>
        <v>0</v>
      </c>
      <c r="BR20" s="5">
        <f t="shared" si="16"/>
        <v>0</v>
      </c>
      <c r="BS20" s="5">
        <f t="shared" si="16"/>
        <v>0</v>
      </c>
      <c r="BT20" s="5">
        <f t="shared" ref="BT20:CR20" si="17">SUM(BT12:BT19)</f>
        <v>0</v>
      </c>
      <c r="BU20" s="5">
        <f t="shared" si="17"/>
        <v>0</v>
      </c>
      <c r="BV20" s="5">
        <f t="shared" si="17"/>
        <v>0</v>
      </c>
      <c r="BW20" s="5">
        <f t="shared" si="17"/>
        <v>0</v>
      </c>
      <c r="BX20" s="5">
        <f t="shared" si="17"/>
        <v>0</v>
      </c>
      <c r="BY20" s="5">
        <f t="shared" si="17"/>
        <v>0</v>
      </c>
      <c r="BZ20" s="5">
        <f t="shared" si="17"/>
        <v>0</v>
      </c>
      <c r="CA20" s="5">
        <f t="shared" si="17"/>
        <v>0</v>
      </c>
      <c r="CB20" s="5">
        <f t="shared" si="17"/>
        <v>0</v>
      </c>
      <c r="CC20" s="5">
        <f t="shared" si="17"/>
        <v>0</v>
      </c>
      <c r="CD20" s="5">
        <f t="shared" si="17"/>
        <v>0</v>
      </c>
      <c r="CE20" s="5">
        <f t="shared" si="17"/>
        <v>0</v>
      </c>
      <c r="CF20" s="5">
        <f t="shared" si="17"/>
        <v>0</v>
      </c>
      <c r="CG20" s="5">
        <f t="shared" si="17"/>
        <v>0</v>
      </c>
      <c r="CH20" s="5">
        <f t="shared" si="17"/>
        <v>0</v>
      </c>
      <c r="CI20" s="5">
        <f t="shared" si="17"/>
        <v>0</v>
      </c>
      <c r="CJ20" s="5">
        <f t="shared" si="17"/>
        <v>0</v>
      </c>
      <c r="CK20" s="5">
        <f t="shared" si="17"/>
        <v>0</v>
      </c>
      <c r="CL20" s="5">
        <f t="shared" si="17"/>
        <v>0</v>
      </c>
      <c r="CM20" s="5">
        <f t="shared" si="17"/>
        <v>0</v>
      </c>
      <c r="CN20" s="5">
        <f t="shared" si="17"/>
        <v>0</v>
      </c>
      <c r="CO20" s="5">
        <f t="shared" si="17"/>
        <v>0</v>
      </c>
      <c r="CP20" s="5">
        <f t="shared" si="17"/>
        <v>0</v>
      </c>
      <c r="CQ20" s="5">
        <f t="shared" si="17"/>
        <v>0</v>
      </c>
      <c r="CR20" s="5">
        <f t="shared" si="17"/>
        <v>0</v>
      </c>
    </row>
    <row r="21" spans="2:96" customFormat="1" x14ac:dyDescent="0.25">
      <c r="B21" s="20" t="s">
        <v>46</v>
      </c>
      <c r="C21" s="21">
        <f ca="1">SUM(G21:CR21)</f>
        <v>2468972.7327967342</v>
      </c>
      <c r="D21" s="3"/>
      <c r="E21" s="3"/>
      <c r="G21" s="37">
        <f ca="1">IF(G7&gt;=Breakeven,0,G29*($E$25/12))</f>
        <v>0</v>
      </c>
      <c r="H21" s="37">
        <f t="shared" ref="H21:AL21" ca="1" si="18">IF(H7&gt;=Breakeven,0,H29*($E$25/12))</f>
        <v>0</v>
      </c>
      <c r="I21" s="37">
        <f t="shared" ca="1" si="18"/>
        <v>0</v>
      </c>
      <c r="J21" s="37">
        <f t="shared" ca="1" si="18"/>
        <v>0</v>
      </c>
      <c r="K21" s="37">
        <f t="shared" ca="1" si="18"/>
        <v>0</v>
      </c>
      <c r="L21" s="37">
        <f t="shared" ca="1" si="18"/>
        <v>0</v>
      </c>
      <c r="M21" s="37">
        <f t="shared" ca="1" si="18"/>
        <v>0</v>
      </c>
      <c r="N21" s="37">
        <f t="shared" ca="1" si="18"/>
        <v>1080.9515180863032</v>
      </c>
      <c r="O21" s="37">
        <f t="shared" ca="1" si="18"/>
        <v>13114.763030714279</v>
      </c>
      <c r="P21" s="37">
        <f t="shared" ca="1" si="18"/>
        <v>25198.925219127312</v>
      </c>
      <c r="Q21" s="37">
        <f t="shared" ca="1" si="18"/>
        <v>37333.648755609014</v>
      </c>
      <c r="R21" s="37">
        <f t="shared" ca="1" si="18"/>
        <v>49519.145193917</v>
      </c>
      <c r="S21" s="37">
        <f t="shared" ca="1" si="18"/>
        <v>61755.626972971048</v>
      </c>
      <c r="T21" s="37">
        <f t="shared" ca="1" si="18"/>
        <v>74043.307420556695</v>
      </c>
      <c r="U21" s="37">
        <f t="shared" ca="1" si="18"/>
        <v>86382.400757044379</v>
      </c>
      <c r="V21" s="37">
        <f t="shared" ca="1" si="18"/>
        <v>98773.12209912407</v>
      </c>
      <c r="W21" s="37">
        <f t="shared" ca="1" si="18"/>
        <v>111215.68746355554</v>
      </c>
      <c r="X21" s="37">
        <f t="shared" ca="1" si="18"/>
        <v>123710.31377093444</v>
      </c>
      <c r="Y21" s="37">
        <f t="shared" ca="1" si="18"/>
        <v>143788.59960261197</v>
      </c>
      <c r="Z21" s="37">
        <f t="shared" ca="1" si="18"/>
        <v>156419.51424530073</v>
      </c>
      <c r="AA21" s="37">
        <f t="shared" ca="1" si="18"/>
        <v>169103.27790323086</v>
      </c>
      <c r="AB21" s="37">
        <f t="shared" ca="1" si="18"/>
        <v>181840.11170198914</v>
      </c>
      <c r="AC21" s="37">
        <f t="shared" ca="1" si="18"/>
        <v>194630.23769237401</v>
      </c>
      <c r="AD21" s="37">
        <f t="shared" ca="1" si="18"/>
        <v>215005.25960740488</v>
      </c>
      <c r="AE21" s="37">
        <f t="shared" ca="1" si="18"/>
        <v>241009.46571454883</v>
      </c>
      <c r="AF21" s="37">
        <f t="shared" ca="1" si="18"/>
        <v>242017.87352088586</v>
      </c>
      <c r="AG21" s="37">
        <f t="shared" ca="1" si="18"/>
        <v>243030.50060674732</v>
      </c>
      <c r="AH21" s="37">
        <f t="shared" si="18"/>
        <v>0</v>
      </c>
      <c r="AI21" s="37">
        <f t="shared" si="18"/>
        <v>0</v>
      </c>
      <c r="AJ21" s="37">
        <f t="shared" si="18"/>
        <v>0</v>
      </c>
      <c r="AK21" s="37">
        <f t="shared" si="18"/>
        <v>0</v>
      </c>
      <c r="AL21" s="37">
        <f t="shared" si="18"/>
        <v>0</v>
      </c>
      <c r="AM21" s="37">
        <f t="shared" ref="AM21:BR21" si="19">IF(AM7&gt;=Breakeven,0,AM29*($E$25/12))</f>
        <v>0</v>
      </c>
      <c r="AN21" s="37">
        <f t="shared" si="19"/>
        <v>0</v>
      </c>
      <c r="AO21" s="37">
        <f t="shared" si="19"/>
        <v>0</v>
      </c>
      <c r="AP21" s="37">
        <f t="shared" si="19"/>
        <v>0</v>
      </c>
      <c r="AQ21" s="37">
        <f t="shared" si="19"/>
        <v>0</v>
      </c>
      <c r="AR21" s="37">
        <f t="shared" si="19"/>
        <v>0</v>
      </c>
      <c r="AS21" s="37">
        <f t="shared" si="19"/>
        <v>0</v>
      </c>
      <c r="AT21" s="37">
        <f t="shared" si="19"/>
        <v>0</v>
      </c>
      <c r="AU21" s="37">
        <f t="shared" si="19"/>
        <v>0</v>
      </c>
      <c r="AV21" s="37">
        <f t="shared" si="19"/>
        <v>0</v>
      </c>
      <c r="AW21" s="37">
        <f t="shared" si="19"/>
        <v>0</v>
      </c>
      <c r="AX21" s="37">
        <f t="shared" si="19"/>
        <v>0</v>
      </c>
      <c r="AY21" s="37">
        <f t="shared" si="19"/>
        <v>0</v>
      </c>
      <c r="AZ21" s="37">
        <f t="shared" si="19"/>
        <v>0</v>
      </c>
      <c r="BA21" s="37">
        <f t="shared" si="19"/>
        <v>0</v>
      </c>
      <c r="BB21" s="37">
        <f t="shared" si="19"/>
        <v>0</v>
      </c>
      <c r="BC21" s="37">
        <f t="shared" si="19"/>
        <v>0</v>
      </c>
      <c r="BD21" s="37">
        <f t="shared" si="19"/>
        <v>0</v>
      </c>
      <c r="BE21" s="37">
        <f t="shared" si="19"/>
        <v>0</v>
      </c>
      <c r="BF21" s="37">
        <f t="shared" si="19"/>
        <v>0</v>
      </c>
      <c r="BG21" s="37">
        <f t="shared" si="19"/>
        <v>0</v>
      </c>
      <c r="BH21" s="37">
        <f t="shared" si="19"/>
        <v>0</v>
      </c>
      <c r="BI21" s="37">
        <f t="shared" si="19"/>
        <v>0</v>
      </c>
      <c r="BJ21" s="37">
        <f t="shared" si="19"/>
        <v>0</v>
      </c>
      <c r="BK21" s="37">
        <f t="shared" si="19"/>
        <v>0</v>
      </c>
      <c r="BL21" s="37">
        <f t="shared" si="19"/>
        <v>0</v>
      </c>
      <c r="BM21" s="37">
        <f t="shared" si="19"/>
        <v>0</v>
      </c>
      <c r="BN21" s="37">
        <f t="shared" si="19"/>
        <v>0</v>
      </c>
      <c r="BO21" s="37">
        <f t="shared" si="19"/>
        <v>0</v>
      </c>
      <c r="BP21" s="37">
        <f t="shared" si="19"/>
        <v>0</v>
      </c>
      <c r="BQ21" s="37">
        <f t="shared" si="19"/>
        <v>0</v>
      </c>
      <c r="BR21" s="37">
        <f t="shared" si="19"/>
        <v>0</v>
      </c>
      <c r="BS21" s="37">
        <f t="shared" ref="BS21:CR21" si="20">IF(BS7&gt;=Breakeven,0,BS29*($E$25/12))</f>
        <v>0</v>
      </c>
      <c r="BT21" s="37">
        <f t="shared" si="20"/>
        <v>0</v>
      </c>
      <c r="BU21" s="37">
        <f t="shared" si="20"/>
        <v>0</v>
      </c>
      <c r="BV21" s="37">
        <f t="shared" si="20"/>
        <v>0</v>
      </c>
      <c r="BW21" s="37">
        <f t="shared" si="20"/>
        <v>0</v>
      </c>
      <c r="BX21" s="37">
        <f t="shared" si="20"/>
        <v>0</v>
      </c>
      <c r="BY21" s="37">
        <f t="shared" si="20"/>
        <v>0</v>
      </c>
      <c r="BZ21" s="37">
        <f t="shared" si="20"/>
        <v>0</v>
      </c>
      <c r="CA21" s="37">
        <f t="shared" si="20"/>
        <v>0</v>
      </c>
      <c r="CB21" s="37">
        <f t="shared" si="20"/>
        <v>0</v>
      </c>
      <c r="CC21" s="37">
        <f t="shared" si="20"/>
        <v>0</v>
      </c>
      <c r="CD21" s="37">
        <f t="shared" si="20"/>
        <v>0</v>
      </c>
      <c r="CE21" s="37">
        <f t="shared" si="20"/>
        <v>0</v>
      </c>
      <c r="CF21" s="37">
        <f t="shared" si="20"/>
        <v>0</v>
      </c>
      <c r="CG21" s="37">
        <f t="shared" si="20"/>
        <v>0</v>
      </c>
      <c r="CH21" s="37">
        <f t="shared" si="20"/>
        <v>0</v>
      </c>
      <c r="CI21" s="37">
        <f t="shared" si="20"/>
        <v>0</v>
      </c>
      <c r="CJ21" s="37">
        <f t="shared" si="20"/>
        <v>0</v>
      </c>
      <c r="CK21" s="37">
        <f t="shared" si="20"/>
        <v>0</v>
      </c>
      <c r="CL21" s="37">
        <f t="shared" si="20"/>
        <v>0</v>
      </c>
      <c r="CM21" s="37">
        <f t="shared" si="20"/>
        <v>0</v>
      </c>
      <c r="CN21" s="37">
        <f t="shared" si="20"/>
        <v>0</v>
      </c>
      <c r="CO21" s="37">
        <f t="shared" si="20"/>
        <v>0</v>
      </c>
      <c r="CP21" s="37">
        <f t="shared" si="20"/>
        <v>0</v>
      </c>
      <c r="CQ21" s="37">
        <f t="shared" si="20"/>
        <v>0</v>
      </c>
      <c r="CR21" s="37">
        <f t="shared" si="20"/>
        <v>0</v>
      </c>
    </row>
    <row r="22" spans="2:96" customFormat="1" x14ac:dyDescent="0.25">
      <c r="B22" t="s">
        <v>44</v>
      </c>
      <c r="C22" s="17">
        <f ca="1">C20+C21</f>
        <v>107268972.73279673</v>
      </c>
      <c r="D22" s="3"/>
      <c r="E22" s="3"/>
      <c r="G22" s="5">
        <f ca="1">G20+G21</f>
        <v>23075000</v>
      </c>
      <c r="H22" s="5">
        <f t="shared" ref="H22:BS22" ca="1" si="21">H20+H21</f>
        <v>2875000</v>
      </c>
      <c r="I22" s="5">
        <f t="shared" ca="1" si="21"/>
        <v>2875000</v>
      </c>
      <c r="J22" s="5">
        <f t="shared" ca="1" si="21"/>
        <v>2875000</v>
      </c>
      <c r="K22" s="5">
        <f t="shared" ca="1" si="21"/>
        <v>2875000</v>
      </c>
      <c r="L22" s="5">
        <f t="shared" ca="1" si="21"/>
        <v>2875000</v>
      </c>
      <c r="M22" s="5">
        <f t="shared" ca="1" si="21"/>
        <v>2875000</v>
      </c>
      <c r="N22" s="5">
        <f t="shared" ca="1" si="21"/>
        <v>2876080.9515180863</v>
      </c>
      <c r="O22" s="5">
        <f t="shared" ca="1" si="21"/>
        <v>2888114.7630307144</v>
      </c>
      <c r="P22" s="5">
        <f t="shared" ca="1" si="21"/>
        <v>2900198.9252191274</v>
      </c>
      <c r="Q22" s="5">
        <f t="shared" ca="1" si="21"/>
        <v>2912333.6487556091</v>
      </c>
      <c r="R22" s="5">
        <f t="shared" ca="1" si="21"/>
        <v>2924519.1451939172</v>
      </c>
      <c r="S22" s="5">
        <f t="shared" ca="1" si="21"/>
        <v>2936755.626972971</v>
      </c>
      <c r="T22" s="5">
        <f t="shared" ca="1" si="21"/>
        <v>2949043.3074205569</v>
      </c>
      <c r="U22" s="5">
        <f t="shared" ca="1" si="21"/>
        <v>2961382.4007570446</v>
      </c>
      <c r="V22" s="5">
        <f t="shared" ca="1" si="21"/>
        <v>2973773.1220991239</v>
      </c>
      <c r="W22" s="5">
        <f t="shared" ca="1" si="21"/>
        <v>2986215.6874635555</v>
      </c>
      <c r="X22" s="5">
        <f t="shared" ca="1" si="21"/>
        <v>2998710.3137709345</v>
      </c>
      <c r="Y22" s="5">
        <f t="shared" ca="1" si="21"/>
        <v>4818788.5996026117</v>
      </c>
      <c r="Z22" s="5">
        <f t="shared" ca="1" si="21"/>
        <v>3031419.5142453006</v>
      </c>
      <c r="AA22" s="5">
        <f t="shared" ca="1" si="21"/>
        <v>3044103.2779032309</v>
      </c>
      <c r="AB22" s="5">
        <f t="shared" ca="1" si="21"/>
        <v>3056840.1117019891</v>
      </c>
      <c r="AC22" s="5">
        <f t="shared" ca="1" si="21"/>
        <v>3069630.2376923738</v>
      </c>
      <c r="AD22" s="5">
        <f t="shared" ca="1" si="21"/>
        <v>4890005.2596074045</v>
      </c>
      <c r="AE22" s="5">
        <f t="shared" ca="1" si="21"/>
        <v>6241009.4657145487</v>
      </c>
      <c r="AF22" s="5">
        <f t="shared" ca="1" si="21"/>
        <v>242017.87352088586</v>
      </c>
      <c r="AG22" s="5">
        <f t="shared" ca="1" si="21"/>
        <v>243030.50060674732</v>
      </c>
      <c r="AH22" s="5">
        <f t="shared" si="21"/>
        <v>0</v>
      </c>
      <c r="AI22" s="5">
        <f t="shared" si="21"/>
        <v>0</v>
      </c>
      <c r="AJ22" s="5">
        <f t="shared" si="21"/>
        <v>6000000</v>
      </c>
      <c r="AK22" s="5">
        <f t="shared" si="21"/>
        <v>0</v>
      </c>
      <c r="AL22" s="5">
        <f t="shared" si="21"/>
        <v>0</v>
      </c>
      <c r="AM22" s="5">
        <f t="shared" si="21"/>
        <v>0</v>
      </c>
      <c r="AN22" s="5">
        <f t="shared" si="21"/>
        <v>0</v>
      </c>
      <c r="AO22" s="5">
        <f t="shared" si="21"/>
        <v>0</v>
      </c>
      <c r="AP22" s="5">
        <f t="shared" si="21"/>
        <v>0</v>
      </c>
      <c r="AQ22" s="5">
        <f t="shared" si="21"/>
        <v>0</v>
      </c>
      <c r="AR22" s="5">
        <f t="shared" si="21"/>
        <v>0</v>
      </c>
      <c r="AS22" s="5">
        <f t="shared" si="21"/>
        <v>0</v>
      </c>
      <c r="AT22" s="5">
        <f t="shared" si="21"/>
        <v>0</v>
      </c>
      <c r="AU22" s="5">
        <f t="shared" si="21"/>
        <v>0</v>
      </c>
      <c r="AV22" s="5">
        <f t="shared" si="21"/>
        <v>0</v>
      </c>
      <c r="AW22" s="5">
        <f t="shared" si="21"/>
        <v>0</v>
      </c>
      <c r="AX22" s="5">
        <f t="shared" si="21"/>
        <v>0</v>
      </c>
      <c r="AY22" s="5">
        <f t="shared" si="21"/>
        <v>0</v>
      </c>
      <c r="AZ22" s="5">
        <f t="shared" si="21"/>
        <v>0</v>
      </c>
      <c r="BA22" s="5">
        <f t="shared" si="21"/>
        <v>0</v>
      </c>
      <c r="BB22" s="5">
        <f t="shared" si="21"/>
        <v>0</v>
      </c>
      <c r="BC22" s="5">
        <f t="shared" si="21"/>
        <v>0</v>
      </c>
      <c r="BD22" s="5">
        <f t="shared" si="21"/>
        <v>0</v>
      </c>
      <c r="BE22" s="5">
        <f t="shared" si="21"/>
        <v>0</v>
      </c>
      <c r="BF22" s="5">
        <f t="shared" si="21"/>
        <v>0</v>
      </c>
      <c r="BG22" s="5">
        <f t="shared" si="21"/>
        <v>0</v>
      </c>
      <c r="BH22" s="5">
        <f t="shared" si="21"/>
        <v>0</v>
      </c>
      <c r="BI22" s="5">
        <f t="shared" si="21"/>
        <v>0</v>
      </c>
      <c r="BJ22" s="5">
        <f t="shared" si="21"/>
        <v>0</v>
      </c>
      <c r="BK22" s="5">
        <f t="shared" si="21"/>
        <v>0</v>
      </c>
      <c r="BL22" s="5">
        <f t="shared" si="21"/>
        <v>0</v>
      </c>
      <c r="BM22" s="5">
        <f t="shared" si="21"/>
        <v>0</v>
      </c>
      <c r="BN22" s="5">
        <f t="shared" si="21"/>
        <v>0</v>
      </c>
      <c r="BO22" s="5">
        <f t="shared" si="21"/>
        <v>0</v>
      </c>
      <c r="BP22" s="5">
        <f t="shared" si="21"/>
        <v>0</v>
      </c>
      <c r="BQ22" s="5">
        <f t="shared" si="21"/>
        <v>0</v>
      </c>
      <c r="BR22" s="5">
        <f t="shared" si="21"/>
        <v>0</v>
      </c>
      <c r="BS22" s="5">
        <f t="shared" si="21"/>
        <v>0</v>
      </c>
      <c r="BT22" s="5">
        <f t="shared" ref="BT22:CR22" si="22">BT20+BT21</f>
        <v>0</v>
      </c>
      <c r="BU22" s="5">
        <f t="shared" si="22"/>
        <v>0</v>
      </c>
      <c r="BV22" s="5">
        <f t="shared" si="22"/>
        <v>0</v>
      </c>
      <c r="BW22" s="5">
        <f t="shared" si="22"/>
        <v>0</v>
      </c>
      <c r="BX22" s="5">
        <f t="shared" si="22"/>
        <v>0</v>
      </c>
      <c r="BY22" s="5">
        <f t="shared" si="22"/>
        <v>0</v>
      </c>
      <c r="BZ22" s="5">
        <f t="shared" si="22"/>
        <v>0</v>
      </c>
      <c r="CA22" s="5">
        <f t="shared" si="22"/>
        <v>0</v>
      </c>
      <c r="CB22" s="5">
        <f t="shared" si="22"/>
        <v>0</v>
      </c>
      <c r="CC22" s="5">
        <f t="shared" si="22"/>
        <v>0</v>
      </c>
      <c r="CD22" s="5">
        <f t="shared" si="22"/>
        <v>0</v>
      </c>
      <c r="CE22" s="5">
        <f t="shared" si="22"/>
        <v>0</v>
      </c>
      <c r="CF22" s="5">
        <f t="shared" si="22"/>
        <v>0</v>
      </c>
      <c r="CG22" s="5">
        <f t="shared" si="22"/>
        <v>0</v>
      </c>
      <c r="CH22" s="5">
        <f t="shared" si="22"/>
        <v>0</v>
      </c>
      <c r="CI22" s="5">
        <f t="shared" si="22"/>
        <v>0</v>
      </c>
      <c r="CJ22" s="5">
        <f t="shared" si="22"/>
        <v>0</v>
      </c>
      <c r="CK22" s="5">
        <f t="shared" si="22"/>
        <v>0</v>
      </c>
      <c r="CL22" s="5">
        <f t="shared" si="22"/>
        <v>0</v>
      </c>
      <c r="CM22" s="5">
        <f t="shared" si="22"/>
        <v>0</v>
      </c>
      <c r="CN22" s="5">
        <f t="shared" si="22"/>
        <v>0</v>
      </c>
      <c r="CO22" s="5">
        <f t="shared" si="22"/>
        <v>0</v>
      </c>
      <c r="CP22" s="5">
        <f t="shared" si="22"/>
        <v>0</v>
      </c>
      <c r="CQ22" s="5">
        <f t="shared" si="22"/>
        <v>0</v>
      </c>
      <c r="CR22" s="5">
        <f t="shared" si="22"/>
        <v>0</v>
      </c>
    </row>
    <row r="23" spans="2:96" customFormat="1" x14ac:dyDescent="0.25">
      <c r="C23" s="17"/>
      <c r="D23" s="3"/>
      <c r="E23" s="3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</row>
    <row r="24" spans="2:96" customFormat="1" x14ac:dyDescent="0.25">
      <c r="B24" s="1" t="s">
        <v>47</v>
      </c>
      <c r="D24" s="10" t="s">
        <v>45</v>
      </c>
      <c r="E24" s="7" t="s">
        <v>53</v>
      </c>
      <c r="F24" s="10" t="s">
        <v>14</v>
      </c>
    </row>
    <row r="25" spans="2:96" customFormat="1" x14ac:dyDescent="0.25">
      <c r="B25" s="30" t="s">
        <v>50</v>
      </c>
      <c r="C25" s="35">
        <f ca="1">D25*C22</f>
        <v>64327320.145619355</v>
      </c>
      <c r="D25" s="15">
        <f ca="1">C25/C22</f>
        <v>0.59968244783938096</v>
      </c>
      <c r="E25" s="15">
        <v>0.05</v>
      </c>
      <c r="F25" t="str">
        <f ca="1">IF(SUM(G25:CR25)=C25,"OK","ERROR")</f>
        <v>OK</v>
      </c>
      <c r="G25" s="5">
        <f t="shared" ref="G25:AL25" ca="1" si="23">G22-G26</f>
        <v>0</v>
      </c>
      <c r="H25" s="5">
        <f t="shared" ca="1" si="23"/>
        <v>0</v>
      </c>
      <c r="I25" s="5">
        <f t="shared" ca="1" si="23"/>
        <v>0</v>
      </c>
      <c r="J25" s="5">
        <f t="shared" ca="1" si="23"/>
        <v>0</v>
      </c>
      <c r="K25" s="5">
        <f t="shared" ca="1" si="23"/>
        <v>0</v>
      </c>
      <c r="L25" s="5">
        <f t="shared" ca="1" si="23"/>
        <v>0</v>
      </c>
      <c r="M25" s="5">
        <f t="shared" ca="1" si="23"/>
        <v>0</v>
      </c>
      <c r="N25" s="5">
        <f t="shared" ca="1" si="23"/>
        <v>259428.36434071278</v>
      </c>
      <c r="O25" s="5">
        <f t="shared" ca="1" si="23"/>
        <v>2888114.7630307144</v>
      </c>
      <c r="P25" s="5">
        <f t="shared" ca="1" si="23"/>
        <v>2900198.9252191274</v>
      </c>
      <c r="Q25" s="5">
        <f t="shared" ca="1" si="23"/>
        <v>2912333.6487556091</v>
      </c>
      <c r="R25" s="5">
        <f t="shared" ca="1" si="23"/>
        <v>2924519.1451939172</v>
      </c>
      <c r="S25" s="5">
        <f t="shared" ca="1" si="23"/>
        <v>2936755.626972971</v>
      </c>
      <c r="T25" s="5">
        <f t="shared" ca="1" si="23"/>
        <v>2949043.3074205569</v>
      </c>
      <c r="U25" s="5">
        <f t="shared" ca="1" si="23"/>
        <v>2961382.4007570446</v>
      </c>
      <c r="V25" s="5">
        <f t="shared" ca="1" si="23"/>
        <v>2973773.1220991239</v>
      </c>
      <c r="W25" s="5">
        <f t="shared" ca="1" si="23"/>
        <v>2986215.6874635555</v>
      </c>
      <c r="X25" s="5">
        <f t="shared" ca="1" si="23"/>
        <v>2998710.3137709345</v>
      </c>
      <c r="Y25" s="5">
        <f t="shared" ca="1" si="23"/>
        <v>4818788.5996026117</v>
      </c>
      <c r="Z25" s="5">
        <f t="shared" ca="1" si="23"/>
        <v>3031419.5142453006</v>
      </c>
      <c r="AA25" s="5">
        <f t="shared" ca="1" si="23"/>
        <v>3044103.2779032309</v>
      </c>
      <c r="AB25" s="5">
        <f t="shared" ca="1" si="23"/>
        <v>3056840.1117019891</v>
      </c>
      <c r="AC25" s="5">
        <f t="shared" ca="1" si="23"/>
        <v>3069630.2376923738</v>
      </c>
      <c r="AD25" s="5">
        <f t="shared" ca="1" si="23"/>
        <v>4890005.2596074045</v>
      </c>
      <c r="AE25" s="5">
        <f t="shared" ca="1" si="23"/>
        <v>6241009.4657145487</v>
      </c>
      <c r="AF25" s="5">
        <f t="shared" ca="1" si="23"/>
        <v>242017.87352088586</v>
      </c>
      <c r="AG25" s="5">
        <f t="shared" ca="1" si="23"/>
        <v>243030.50060674732</v>
      </c>
      <c r="AH25" s="5">
        <f t="shared" ca="1" si="23"/>
        <v>0</v>
      </c>
      <c r="AI25" s="5">
        <f t="shared" ca="1" si="23"/>
        <v>0</v>
      </c>
      <c r="AJ25" s="5">
        <f t="shared" ca="1" si="23"/>
        <v>6000000</v>
      </c>
      <c r="AK25" s="5">
        <f t="shared" ca="1" si="23"/>
        <v>0</v>
      </c>
      <c r="AL25" s="5">
        <f t="shared" ca="1" si="23"/>
        <v>0</v>
      </c>
      <c r="AM25" s="5">
        <f t="shared" ref="AM25:BR25" ca="1" si="24">AM22-AM26</f>
        <v>0</v>
      </c>
      <c r="AN25" s="5">
        <f t="shared" ca="1" si="24"/>
        <v>0</v>
      </c>
      <c r="AO25" s="5">
        <f t="shared" ca="1" si="24"/>
        <v>0</v>
      </c>
      <c r="AP25" s="5">
        <f t="shared" ca="1" si="24"/>
        <v>0</v>
      </c>
      <c r="AQ25" s="5">
        <f t="shared" ca="1" si="24"/>
        <v>0</v>
      </c>
      <c r="AR25" s="5">
        <f t="shared" ca="1" si="24"/>
        <v>0</v>
      </c>
      <c r="AS25" s="5">
        <f t="shared" ca="1" si="24"/>
        <v>0</v>
      </c>
      <c r="AT25" s="5">
        <f t="shared" ca="1" si="24"/>
        <v>0</v>
      </c>
      <c r="AU25" s="5">
        <f t="shared" ca="1" si="24"/>
        <v>0</v>
      </c>
      <c r="AV25" s="5">
        <f t="shared" ca="1" si="24"/>
        <v>0</v>
      </c>
      <c r="AW25" s="5">
        <f t="shared" ca="1" si="24"/>
        <v>0</v>
      </c>
      <c r="AX25" s="5">
        <f t="shared" ca="1" si="24"/>
        <v>0</v>
      </c>
      <c r="AY25" s="5">
        <f t="shared" ca="1" si="24"/>
        <v>0</v>
      </c>
      <c r="AZ25" s="5">
        <f t="shared" ca="1" si="24"/>
        <v>0</v>
      </c>
      <c r="BA25" s="5">
        <f t="shared" ca="1" si="24"/>
        <v>0</v>
      </c>
      <c r="BB25" s="5">
        <f t="shared" ca="1" si="24"/>
        <v>0</v>
      </c>
      <c r="BC25" s="5">
        <f t="shared" ca="1" si="24"/>
        <v>0</v>
      </c>
      <c r="BD25" s="5">
        <f t="shared" ca="1" si="24"/>
        <v>0</v>
      </c>
      <c r="BE25" s="5">
        <f t="shared" ca="1" si="24"/>
        <v>0</v>
      </c>
      <c r="BF25" s="5">
        <f t="shared" ca="1" si="24"/>
        <v>0</v>
      </c>
      <c r="BG25" s="5">
        <f t="shared" ca="1" si="24"/>
        <v>0</v>
      </c>
      <c r="BH25" s="5">
        <f t="shared" ca="1" si="24"/>
        <v>0</v>
      </c>
      <c r="BI25" s="5">
        <f t="shared" ca="1" si="24"/>
        <v>0</v>
      </c>
      <c r="BJ25" s="5">
        <f t="shared" ca="1" si="24"/>
        <v>0</v>
      </c>
      <c r="BK25" s="5">
        <f t="shared" ca="1" si="24"/>
        <v>0</v>
      </c>
      <c r="BL25" s="5">
        <f t="shared" ca="1" si="24"/>
        <v>0</v>
      </c>
      <c r="BM25" s="5">
        <f t="shared" ca="1" si="24"/>
        <v>0</v>
      </c>
      <c r="BN25" s="5">
        <f t="shared" ca="1" si="24"/>
        <v>0</v>
      </c>
      <c r="BO25" s="5">
        <f t="shared" ca="1" si="24"/>
        <v>0</v>
      </c>
      <c r="BP25" s="5">
        <f t="shared" ca="1" si="24"/>
        <v>0</v>
      </c>
      <c r="BQ25" s="5">
        <f t="shared" ca="1" si="24"/>
        <v>0</v>
      </c>
      <c r="BR25" s="5">
        <f t="shared" ca="1" si="24"/>
        <v>0</v>
      </c>
      <c r="BS25" s="5">
        <f t="shared" ref="BS25:CR25" ca="1" si="25">BS22-BS26</f>
        <v>0</v>
      </c>
      <c r="BT25" s="5">
        <f t="shared" ca="1" si="25"/>
        <v>0</v>
      </c>
      <c r="BU25" s="5">
        <f t="shared" ca="1" si="25"/>
        <v>0</v>
      </c>
      <c r="BV25" s="5">
        <f t="shared" ca="1" si="25"/>
        <v>0</v>
      </c>
      <c r="BW25" s="5">
        <f t="shared" ca="1" si="25"/>
        <v>0</v>
      </c>
      <c r="BX25" s="5">
        <f t="shared" ca="1" si="25"/>
        <v>0</v>
      </c>
      <c r="BY25" s="5">
        <f t="shared" ca="1" si="25"/>
        <v>0</v>
      </c>
      <c r="BZ25" s="5">
        <f t="shared" ca="1" si="25"/>
        <v>0</v>
      </c>
      <c r="CA25" s="5">
        <f t="shared" ca="1" si="25"/>
        <v>0</v>
      </c>
      <c r="CB25" s="5">
        <f t="shared" ca="1" si="25"/>
        <v>0</v>
      </c>
      <c r="CC25" s="5">
        <f t="shared" ca="1" si="25"/>
        <v>0</v>
      </c>
      <c r="CD25" s="5">
        <f t="shared" ca="1" si="25"/>
        <v>0</v>
      </c>
      <c r="CE25" s="5">
        <f t="shared" ca="1" si="25"/>
        <v>0</v>
      </c>
      <c r="CF25" s="5">
        <f t="shared" ca="1" si="25"/>
        <v>0</v>
      </c>
      <c r="CG25" s="5">
        <f t="shared" ca="1" si="25"/>
        <v>0</v>
      </c>
      <c r="CH25" s="5">
        <f t="shared" ca="1" si="25"/>
        <v>0</v>
      </c>
      <c r="CI25" s="5">
        <f t="shared" ca="1" si="25"/>
        <v>0</v>
      </c>
      <c r="CJ25" s="5">
        <f t="shared" ca="1" si="25"/>
        <v>0</v>
      </c>
      <c r="CK25" s="5">
        <f t="shared" ca="1" si="25"/>
        <v>0</v>
      </c>
      <c r="CL25" s="5">
        <f t="shared" ca="1" si="25"/>
        <v>0</v>
      </c>
      <c r="CM25" s="5">
        <f t="shared" ca="1" si="25"/>
        <v>0</v>
      </c>
      <c r="CN25" s="5">
        <f t="shared" ca="1" si="25"/>
        <v>0</v>
      </c>
      <c r="CO25" s="5">
        <f t="shared" ca="1" si="25"/>
        <v>0</v>
      </c>
      <c r="CP25" s="5">
        <f t="shared" ca="1" si="25"/>
        <v>0</v>
      </c>
      <c r="CQ25" s="5">
        <f t="shared" ca="1" si="25"/>
        <v>0</v>
      </c>
      <c r="CR25" s="5">
        <f t="shared" ca="1" si="25"/>
        <v>0</v>
      </c>
    </row>
    <row r="26" spans="2:96" x14ac:dyDescent="0.25">
      <c r="B26" s="30" t="s">
        <v>48</v>
      </c>
      <c r="C26" s="21">
        <f ca="1">C22-C25</f>
        <v>42941652.587177373</v>
      </c>
      <c r="D26" s="38">
        <f ca="1">C26/C22</f>
        <v>0.40031755216061904</v>
      </c>
      <c r="F26" s="26" t="str">
        <f t="shared" ref="F26:F27" ca="1" si="26">IF(SUM(G26:CR26)=C26,"OK","ERROR")</f>
        <v>OK</v>
      </c>
      <c r="G26" s="11">
        <f ca="1">MIN(G22,$C$26-SUM($F$26:F26))</f>
        <v>23075000</v>
      </c>
      <c r="H26" s="11">
        <f ca="1">MIN(H22,$C$26-SUM($F$26:G26))</f>
        <v>2875000</v>
      </c>
      <c r="I26" s="11">
        <f ca="1">MIN(I22,$C$26-SUM($F$26:H26))</f>
        <v>2875000</v>
      </c>
      <c r="J26" s="11">
        <f ca="1">MIN(J22,$C$26-SUM($F$26:I26))</f>
        <v>2875000</v>
      </c>
      <c r="K26" s="11">
        <f ca="1">MIN(K22,$C$26-SUM($F$26:J26))</f>
        <v>2875000</v>
      </c>
      <c r="L26" s="11">
        <f ca="1">MIN(L22,$C$26-SUM($F$26:K26))</f>
        <v>2875000</v>
      </c>
      <c r="M26" s="11">
        <f ca="1">MIN(M22,$C$26-SUM($F$26:L26))</f>
        <v>2875000</v>
      </c>
      <c r="N26" s="11">
        <f ca="1">MIN(N22,$C$26-SUM($F$26:M26))</f>
        <v>2616652.5871773735</v>
      </c>
      <c r="O26" s="11">
        <f ca="1">MIN(O22,$C$26-SUM($F$26:N26))</f>
        <v>0</v>
      </c>
      <c r="P26" s="11">
        <f ca="1">MIN(P22,$C$26-SUM($F$26:O26))</f>
        <v>0</v>
      </c>
      <c r="Q26" s="11">
        <f ca="1">MIN(Q22,$C$26-SUM($F$26:P26))</f>
        <v>0</v>
      </c>
      <c r="R26" s="11">
        <f ca="1">MIN(R22,$C$26-SUM($F$26:Q26))</f>
        <v>0</v>
      </c>
      <c r="S26" s="11">
        <f ca="1">MIN(S22,$C$26-SUM($F$26:R26))</f>
        <v>0</v>
      </c>
      <c r="T26" s="11">
        <f ca="1">MIN(T22,$C$26-SUM($F$26:S26))</f>
        <v>0</v>
      </c>
      <c r="U26" s="11">
        <f ca="1">MIN(U22,$C$26-SUM($F$26:T26))</f>
        <v>0</v>
      </c>
      <c r="V26" s="11">
        <f ca="1">MIN(V22,$C$26-SUM($F$26:U26))</f>
        <v>0</v>
      </c>
      <c r="W26" s="11">
        <f ca="1">MIN(W22,$C$26-SUM($F$26:V26))</f>
        <v>0</v>
      </c>
      <c r="X26" s="11">
        <f ca="1">MIN(X22,$C$26-SUM($F$26:W26))</f>
        <v>0</v>
      </c>
      <c r="Y26" s="11">
        <f ca="1">MIN(Y22,$C$26-SUM($F$26:X26))</f>
        <v>0</v>
      </c>
      <c r="Z26" s="11">
        <f ca="1">MIN(Z22,$C$26-SUM($F$26:Y26))</f>
        <v>0</v>
      </c>
      <c r="AA26" s="11">
        <f ca="1">MIN(AA22,$C$26-SUM($F$26:Z26))</f>
        <v>0</v>
      </c>
      <c r="AB26" s="11">
        <f ca="1">MIN(AB22,$C$26-SUM($F$26:AA26))</f>
        <v>0</v>
      </c>
      <c r="AC26" s="11">
        <f ca="1">MIN(AC22,$C$26-SUM($F$26:AB26))</f>
        <v>0</v>
      </c>
      <c r="AD26" s="11">
        <f ca="1">MIN(AD22,$C$26-SUM($F$26:AC26))</f>
        <v>0</v>
      </c>
      <c r="AE26" s="11">
        <f ca="1">MIN(AE22,$C$26-SUM($F$26:AD26))</f>
        <v>0</v>
      </c>
      <c r="AF26" s="11">
        <f ca="1">MIN(AF22,$C$26-SUM($F$26:AE26))</f>
        <v>0</v>
      </c>
      <c r="AG26" s="11">
        <f ca="1">MIN(AG22,$C$26-SUM($F$26:AF26))</f>
        <v>0</v>
      </c>
      <c r="AH26" s="11">
        <f ca="1">MIN(AH22,$C$26-SUM($F$26:AG26))</f>
        <v>0</v>
      </c>
      <c r="AI26" s="11">
        <f ca="1">MIN(AI22,$C$26-SUM($F$26:AH26))</f>
        <v>0</v>
      </c>
      <c r="AJ26" s="11">
        <f ca="1">MIN(AJ22,$C$26-SUM($F$26:AI26))</f>
        <v>0</v>
      </c>
      <c r="AK26" s="11">
        <f ca="1">MIN(AK22,$C$26-SUM($F$26:AJ26))</f>
        <v>0</v>
      </c>
      <c r="AL26" s="11">
        <f ca="1">MIN(AL22,$C$26-SUM($F$26:AK26))</f>
        <v>0</v>
      </c>
      <c r="AM26" s="11">
        <f ca="1">MIN(AM22,$C$26-SUM($F$26:AL26))</f>
        <v>0</v>
      </c>
      <c r="AN26" s="11">
        <f ca="1">MIN(AN22,$C$26-SUM($F$26:AM26))</f>
        <v>0</v>
      </c>
      <c r="AO26" s="11">
        <f ca="1">MIN(AO22,$C$26-SUM($F$26:AN26))</f>
        <v>0</v>
      </c>
      <c r="AP26" s="11">
        <f ca="1">MIN(AP22,$C$26-SUM($F$26:AO26))</f>
        <v>0</v>
      </c>
      <c r="AQ26" s="11">
        <f ca="1">MIN(AQ22,$C$26-SUM($F$26:AP26))</f>
        <v>0</v>
      </c>
      <c r="AR26" s="11">
        <f ca="1">MIN(AR22,$C$26-SUM($F$26:AQ26))</f>
        <v>0</v>
      </c>
      <c r="AS26" s="11">
        <f ca="1">MIN(AS22,$C$26-SUM($F$26:AR26))</f>
        <v>0</v>
      </c>
      <c r="AT26" s="11">
        <f ca="1">MIN(AT22,$C$26-SUM($F$26:AS26))</f>
        <v>0</v>
      </c>
      <c r="AU26" s="11">
        <f ca="1">MIN(AU22,$C$26-SUM($F$26:AT26))</f>
        <v>0</v>
      </c>
      <c r="AV26" s="11">
        <f ca="1">MIN(AV22,$C$26-SUM($F$26:AU26))</f>
        <v>0</v>
      </c>
      <c r="AW26" s="11">
        <f ca="1">MIN(AW22,$C$26-SUM($F$26:AV26))</f>
        <v>0</v>
      </c>
      <c r="AX26" s="11">
        <f ca="1">MIN(AX22,$C$26-SUM($F$26:AW26))</f>
        <v>0</v>
      </c>
      <c r="AY26" s="11">
        <f ca="1">MIN(AY22,$C$26-SUM($F$26:AX26))</f>
        <v>0</v>
      </c>
      <c r="AZ26" s="11">
        <f ca="1">MIN(AZ22,$C$26-SUM($F$26:AY26))</f>
        <v>0</v>
      </c>
      <c r="BA26" s="11">
        <f ca="1">MIN(BA22,$C$26-SUM($F$26:AZ26))</f>
        <v>0</v>
      </c>
      <c r="BB26" s="11">
        <f ca="1">MIN(BB22,$C$26-SUM($F$26:BA26))</f>
        <v>0</v>
      </c>
      <c r="BC26" s="11">
        <f ca="1">MIN(BC22,$C$26-SUM($F$26:BB26))</f>
        <v>0</v>
      </c>
      <c r="BD26" s="11">
        <f ca="1">MIN(BD22,$C$26-SUM($F$26:BC26))</f>
        <v>0</v>
      </c>
      <c r="BE26" s="11">
        <f ca="1">MIN(BE22,$C$26-SUM($F$26:BD26))</f>
        <v>0</v>
      </c>
      <c r="BF26" s="11">
        <f ca="1">MIN(BF22,$C$26-SUM($F$26:BE26))</f>
        <v>0</v>
      </c>
      <c r="BG26" s="11">
        <f ca="1">MIN(BG22,$C$26-SUM($F$26:BF26))</f>
        <v>0</v>
      </c>
      <c r="BH26" s="11">
        <f ca="1">MIN(BH22,$C$26-SUM($F$26:BG26))</f>
        <v>0</v>
      </c>
      <c r="BI26" s="11">
        <f ca="1">MIN(BI22,$C$26-SUM($F$26:BH26))</f>
        <v>0</v>
      </c>
      <c r="BJ26" s="11">
        <f ca="1">MIN(BJ22,$C$26-SUM($F$26:BI26))</f>
        <v>0</v>
      </c>
      <c r="BK26" s="11">
        <f ca="1">MIN(BK22,$C$26-SUM($F$26:BJ26))</f>
        <v>0</v>
      </c>
      <c r="BL26" s="11">
        <f ca="1">MIN(BL22,$C$26-SUM($F$26:BK26))</f>
        <v>0</v>
      </c>
      <c r="BM26" s="11">
        <f ca="1">MIN(BM22,$C$26-SUM($F$26:BL26))</f>
        <v>0</v>
      </c>
      <c r="BN26" s="11">
        <f ca="1">MIN(BN22,$C$26-SUM($F$26:BM26))</f>
        <v>0</v>
      </c>
      <c r="BO26" s="11">
        <f ca="1">MIN(BO22,$C$26-SUM($F$26:BN26))</f>
        <v>0</v>
      </c>
      <c r="BP26" s="11">
        <f ca="1">MIN(BP22,$C$26-SUM($F$26:BO26))</f>
        <v>0</v>
      </c>
      <c r="BQ26" s="11">
        <f ca="1">MIN(BQ22,$C$26-SUM($F$26:BP26))</f>
        <v>0</v>
      </c>
      <c r="BR26" s="11">
        <f ca="1">MIN(BR22,$C$26-SUM($F$26:BQ26))</f>
        <v>0</v>
      </c>
      <c r="BS26" s="11">
        <f ca="1">MIN(BS22,$C$26-SUM($F$26:BR26))</f>
        <v>0</v>
      </c>
      <c r="BT26" s="11">
        <f ca="1">MIN(BT22,$C$26-SUM($F$26:BS26))</f>
        <v>0</v>
      </c>
      <c r="BU26" s="11">
        <f ca="1">MIN(BU22,$C$26-SUM($F$26:BT26))</f>
        <v>0</v>
      </c>
      <c r="BV26" s="11">
        <f ca="1">MIN(BV22,$C$26-SUM($F$26:BU26))</f>
        <v>0</v>
      </c>
      <c r="BW26" s="11">
        <f ca="1">MIN(BW22,$C$26-SUM($F$26:BV26))</f>
        <v>0</v>
      </c>
      <c r="BX26" s="11">
        <f ca="1">MIN(BX22,$C$26-SUM($F$26:BW26))</f>
        <v>0</v>
      </c>
      <c r="BY26" s="11">
        <f ca="1">MIN(BY22,$C$26-SUM($F$26:BX26))</f>
        <v>0</v>
      </c>
      <c r="BZ26" s="11">
        <f ca="1">MIN(BZ22,$C$26-SUM($F$26:BY26))</f>
        <v>0</v>
      </c>
      <c r="CA26" s="11">
        <f ca="1">MIN(CA22,$C$26-SUM($F$26:BZ26))</f>
        <v>0</v>
      </c>
      <c r="CB26" s="11">
        <f ca="1">MIN(CB22,$C$26-SUM($F$26:CA26))</f>
        <v>0</v>
      </c>
      <c r="CC26" s="11">
        <f ca="1">MIN(CC22,$C$26-SUM($F$26:CB26))</f>
        <v>0</v>
      </c>
      <c r="CD26" s="11">
        <f ca="1">MIN(CD22,$C$26-SUM($F$26:CC26))</f>
        <v>0</v>
      </c>
      <c r="CE26" s="11">
        <f ca="1">MIN(CE22,$C$26-SUM($F$26:CD26))</f>
        <v>0</v>
      </c>
      <c r="CF26" s="11">
        <f ca="1">MIN(CF22,$C$26-SUM($F$26:CE26))</f>
        <v>0</v>
      </c>
      <c r="CG26" s="11">
        <f ca="1">MIN(CG22,$C$26-SUM($F$26:CF26))</f>
        <v>0</v>
      </c>
      <c r="CH26" s="11">
        <f ca="1">MIN(CH22,$C$26-SUM($F$26:CG26))</f>
        <v>0</v>
      </c>
      <c r="CI26" s="11">
        <f ca="1">MIN(CI22,$C$26-SUM($F$26:CH26))</f>
        <v>0</v>
      </c>
      <c r="CJ26" s="11">
        <f ca="1">MIN(CJ22,$C$26-SUM($F$26:CI26))</f>
        <v>0</v>
      </c>
      <c r="CK26" s="11">
        <f ca="1">MIN(CK22,$C$26-SUM($F$26:CJ26))</f>
        <v>0</v>
      </c>
      <c r="CL26" s="11">
        <f ca="1">MIN(CL22,$C$26-SUM($F$26:CK26))</f>
        <v>0</v>
      </c>
      <c r="CM26" s="11">
        <f ca="1">MIN(CM22,$C$26-SUM($F$26:CL26))</f>
        <v>0</v>
      </c>
      <c r="CN26" s="11">
        <f ca="1">MIN(CN22,$C$26-SUM($F$26:CM26))</f>
        <v>0</v>
      </c>
      <c r="CO26" s="11">
        <f ca="1">MIN(CO22,$C$26-SUM($F$26:CN26))</f>
        <v>0</v>
      </c>
      <c r="CP26" s="11">
        <f ca="1">MIN(CP22,$C$26-SUM($F$26:CO26))</f>
        <v>0</v>
      </c>
      <c r="CQ26" s="11">
        <f ca="1">MIN(CQ22,$C$26-SUM($F$26:CP26))</f>
        <v>0</v>
      </c>
      <c r="CR26" s="11">
        <f ca="1">MIN(CR22,$C$26-SUM($F$26:CQ26))</f>
        <v>0</v>
      </c>
    </row>
    <row r="27" spans="2:96" x14ac:dyDescent="0.25">
      <c r="B27" s="29" t="s">
        <v>49</v>
      </c>
      <c r="C27" s="31">
        <f ca="1">SUM(C25:C26)</f>
        <v>107268972.73279673</v>
      </c>
      <c r="D27" s="33">
        <f ca="1">SUM(D25:D26)</f>
        <v>1</v>
      </c>
      <c r="F27" t="str">
        <f t="shared" ca="1" si="26"/>
        <v>OK</v>
      </c>
      <c r="G27" s="23">
        <f ca="1">SUM(G25:G26)</f>
        <v>23075000</v>
      </c>
      <c r="H27" s="23">
        <f t="shared" ref="H27:BS27" ca="1" si="27">SUM(H25:H26)</f>
        <v>2875000</v>
      </c>
      <c r="I27" s="23">
        <f t="shared" ca="1" si="27"/>
        <v>2875000</v>
      </c>
      <c r="J27" s="23">
        <f t="shared" ca="1" si="27"/>
        <v>2875000</v>
      </c>
      <c r="K27" s="23">
        <f t="shared" ca="1" si="27"/>
        <v>2875000</v>
      </c>
      <c r="L27" s="23">
        <f t="shared" ca="1" si="27"/>
        <v>2875000</v>
      </c>
      <c r="M27" s="23">
        <f t="shared" ca="1" si="27"/>
        <v>2875000</v>
      </c>
      <c r="N27" s="23">
        <f t="shared" ca="1" si="27"/>
        <v>2876080.9515180863</v>
      </c>
      <c r="O27" s="23">
        <f t="shared" ca="1" si="27"/>
        <v>2888114.7630307144</v>
      </c>
      <c r="P27" s="23">
        <f t="shared" ca="1" si="27"/>
        <v>2900198.9252191274</v>
      </c>
      <c r="Q27" s="23">
        <f t="shared" ca="1" si="27"/>
        <v>2912333.6487556091</v>
      </c>
      <c r="R27" s="23">
        <f t="shared" ca="1" si="27"/>
        <v>2924519.1451939172</v>
      </c>
      <c r="S27" s="23">
        <f t="shared" ca="1" si="27"/>
        <v>2936755.626972971</v>
      </c>
      <c r="T27" s="23">
        <f t="shared" ca="1" si="27"/>
        <v>2949043.3074205569</v>
      </c>
      <c r="U27" s="23">
        <f t="shared" ca="1" si="27"/>
        <v>2961382.4007570446</v>
      </c>
      <c r="V27" s="23">
        <f t="shared" ca="1" si="27"/>
        <v>2973773.1220991239</v>
      </c>
      <c r="W27" s="23">
        <f t="shared" ca="1" si="27"/>
        <v>2986215.6874635555</v>
      </c>
      <c r="X27" s="23">
        <f t="shared" ca="1" si="27"/>
        <v>2998710.3137709345</v>
      </c>
      <c r="Y27" s="23">
        <f t="shared" ca="1" si="27"/>
        <v>4818788.5996026117</v>
      </c>
      <c r="Z27" s="23">
        <f t="shared" ca="1" si="27"/>
        <v>3031419.5142453006</v>
      </c>
      <c r="AA27" s="23">
        <f t="shared" ca="1" si="27"/>
        <v>3044103.2779032309</v>
      </c>
      <c r="AB27" s="23">
        <f t="shared" ca="1" si="27"/>
        <v>3056840.1117019891</v>
      </c>
      <c r="AC27" s="23">
        <f t="shared" ca="1" si="27"/>
        <v>3069630.2376923738</v>
      </c>
      <c r="AD27" s="23">
        <f t="shared" ca="1" si="27"/>
        <v>4890005.2596074045</v>
      </c>
      <c r="AE27" s="23">
        <f t="shared" ca="1" si="27"/>
        <v>6241009.4657145487</v>
      </c>
      <c r="AF27" s="23">
        <f t="shared" ca="1" si="27"/>
        <v>242017.87352088586</v>
      </c>
      <c r="AG27" s="23">
        <f t="shared" ca="1" si="27"/>
        <v>243030.50060674732</v>
      </c>
      <c r="AH27" s="23">
        <f t="shared" ca="1" si="27"/>
        <v>0</v>
      </c>
      <c r="AI27" s="23">
        <f t="shared" ca="1" si="27"/>
        <v>0</v>
      </c>
      <c r="AJ27" s="23">
        <f t="shared" ca="1" si="27"/>
        <v>6000000</v>
      </c>
      <c r="AK27" s="23">
        <f t="shared" ca="1" si="27"/>
        <v>0</v>
      </c>
      <c r="AL27" s="23">
        <f t="shared" ca="1" si="27"/>
        <v>0</v>
      </c>
      <c r="AM27" s="23">
        <f t="shared" ca="1" si="27"/>
        <v>0</v>
      </c>
      <c r="AN27" s="23">
        <f t="shared" ca="1" si="27"/>
        <v>0</v>
      </c>
      <c r="AO27" s="23">
        <f t="shared" ca="1" si="27"/>
        <v>0</v>
      </c>
      <c r="AP27" s="23">
        <f t="shared" ca="1" si="27"/>
        <v>0</v>
      </c>
      <c r="AQ27" s="23">
        <f t="shared" ca="1" si="27"/>
        <v>0</v>
      </c>
      <c r="AR27" s="23">
        <f t="shared" ca="1" si="27"/>
        <v>0</v>
      </c>
      <c r="AS27" s="23">
        <f t="shared" ca="1" si="27"/>
        <v>0</v>
      </c>
      <c r="AT27" s="23">
        <f t="shared" ca="1" si="27"/>
        <v>0</v>
      </c>
      <c r="AU27" s="23">
        <f t="shared" ca="1" si="27"/>
        <v>0</v>
      </c>
      <c r="AV27" s="23">
        <f t="shared" ca="1" si="27"/>
        <v>0</v>
      </c>
      <c r="AW27" s="23">
        <f t="shared" ca="1" si="27"/>
        <v>0</v>
      </c>
      <c r="AX27" s="23">
        <f t="shared" ca="1" si="27"/>
        <v>0</v>
      </c>
      <c r="AY27" s="23">
        <f t="shared" ca="1" si="27"/>
        <v>0</v>
      </c>
      <c r="AZ27" s="23">
        <f t="shared" ca="1" si="27"/>
        <v>0</v>
      </c>
      <c r="BA27" s="23">
        <f t="shared" ca="1" si="27"/>
        <v>0</v>
      </c>
      <c r="BB27" s="23">
        <f t="shared" ca="1" si="27"/>
        <v>0</v>
      </c>
      <c r="BC27" s="23">
        <f t="shared" ca="1" si="27"/>
        <v>0</v>
      </c>
      <c r="BD27" s="23">
        <f t="shared" ca="1" si="27"/>
        <v>0</v>
      </c>
      <c r="BE27" s="23">
        <f t="shared" ca="1" si="27"/>
        <v>0</v>
      </c>
      <c r="BF27" s="23">
        <f t="shared" ca="1" si="27"/>
        <v>0</v>
      </c>
      <c r="BG27" s="23">
        <f t="shared" ca="1" si="27"/>
        <v>0</v>
      </c>
      <c r="BH27" s="23">
        <f t="shared" ca="1" si="27"/>
        <v>0</v>
      </c>
      <c r="BI27" s="23">
        <f t="shared" ca="1" si="27"/>
        <v>0</v>
      </c>
      <c r="BJ27" s="23">
        <f t="shared" ca="1" si="27"/>
        <v>0</v>
      </c>
      <c r="BK27" s="23">
        <f t="shared" ca="1" si="27"/>
        <v>0</v>
      </c>
      <c r="BL27" s="23">
        <f t="shared" ca="1" si="27"/>
        <v>0</v>
      </c>
      <c r="BM27" s="23">
        <f t="shared" ca="1" si="27"/>
        <v>0</v>
      </c>
      <c r="BN27" s="23">
        <f t="shared" ca="1" si="27"/>
        <v>0</v>
      </c>
      <c r="BO27" s="23">
        <f t="shared" ca="1" si="27"/>
        <v>0</v>
      </c>
      <c r="BP27" s="23">
        <f t="shared" ca="1" si="27"/>
        <v>0</v>
      </c>
      <c r="BQ27" s="23">
        <f t="shared" ca="1" si="27"/>
        <v>0</v>
      </c>
      <c r="BR27" s="23">
        <f t="shared" ca="1" si="27"/>
        <v>0</v>
      </c>
      <c r="BS27" s="23">
        <f t="shared" ca="1" si="27"/>
        <v>0</v>
      </c>
      <c r="BT27" s="23">
        <f t="shared" ref="BT27:CR27" ca="1" si="28">SUM(BT25:BT26)</f>
        <v>0</v>
      </c>
      <c r="BU27" s="23">
        <f t="shared" ca="1" si="28"/>
        <v>0</v>
      </c>
      <c r="BV27" s="23">
        <f t="shared" ca="1" si="28"/>
        <v>0</v>
      </c>
      <c r="BW27" s="23">
        <f t="shared" ca="1" si="28"/>
        <v>0</v>
      </c>
      <c r="BX27" s="23">
        <f t="shared" ca="1" si="28"/>
        <v>0</v>
      </c>
      <c r="BY27" s="23">
        <f t="shared" ca="1" si="28"/>
        <v>0</v>
      </c>
      <c r="BZ27" s="23">
        <f t="shared" ca="1" si="28"/>
        <v>0</v>
      </c>
      <c r="CA27" s="23">
        <f t="shared" ca="1" si="28"/>
        <v>0</v>
      </c>
      <c r="CB27" s="23">
        <f t="shared" ca="1" si="28"/>
        <v>0</v>
      </c>
      <c r="CC27" s="23">
        <f t="shared" ca="1" si="28"/>
        <v>0</v>
      </c>
      <c r="CD27" s="23">
        <f t="shared" ca="1" si="28"/>
        <v>0</v>
      </c>
      <c r="CE27" s="23">
        <f t="shared" ca="1" si="28"/>
        <v>0</v>
      </c>
      <c r="CF27" s="23">
        <f t="shared" ca="1" si="28"/>
        <v>0</v>
      </c>
      <c r="CG27" s="23">
        <f t="shared" ca="1" si="28"/>
        <v>0</v>
      </c>
      <c r="CH27" s="23">
        <f t="shared" ca="1" si="28"/>
        <v>0</v>
      </c>
      <c r="CI27" s="23">
        <f t="shared" ca="1" si="28"/>
        <v>0</v>
      </c>
      <c r="CJ27" s="23">
        <f t="shared" ca="1" si="28"/>
        <v>0</v>
      </c>
      <c r="CK27" s="23">
        <f t="shared" ca="1" si="28"/>
        <v>0</v>
      </c>
      <c r="CL27" s="23">
        <f t="shared" ca="1" si="28"/>
        <v>0</v>
      </c>
      <c r="CM27" s="23">
        <f t="shared" ca="1" si="28"/>
        <v>0</v>
      </c>
      <c r="CN27" s="23">
        <f t="shared" ca="1" si="28"/>
        <v>0</v>
      </c>
      <c r="CO27" s="23">
        <f t="shared" ca="1" si="28"/>
        <v>0</v>
      </c>
      <c r="CP27" s="23">
        <f t="shared" ca="1" si="28"/>
        <v>0</v>
      </c>
      <c r="CQ27" s="23">
        <f t="shared" ca="1" si="28"/>
        <v>0</v>
      </c>
      <c r="CR27" s="23">
        <f t="shared" ca="1" si="28"/>
        <v>0</v>
      </c>
    </row>
    <row r="28" spans="2:96" ht="5.0999999999999996" customHeight="1" x14ac:dyDescent="0.25"/>
    <row r="29" spans="2:96" x14ac:dyDescent="0.25">
      <c r="B29" s="29" t="s">
        <v>51</v>
      </c>
      <c r="G29" s="23">
        <f ca="1">SUM($G$25:G25)</f>
        <v>0</v>
      </c>
      <c r="H29" s="23">
        <f ca="1">SUM($G$25:H25)</f>
        <v>0</v>
      </c>
      <c r="I29" s="23">
        <f ca="1">SUM($G$25:I25)</f>
        <v>0</v>
      </c>
      <c r="J29" s="23">
        <f ca="1">SUM($G$25:J25)</f>
        <v>0</v>
      </c>
      <c r="K29" s="23">
        <f ca="1">SUM($G$25:K25)</f>
        <v>0</v>
      </c>
      <c r="L29" s="23">
        <f ca="1">SUM($G$25:L25)</f>
        <v>0</v>
      </c>
      <c r="M29" s="23">
        <f ca="1">SUM($G$25:M25)</f>
        <v>0</v>
      </c>
      <c r="N29" s="23">
        <f ca="1">SUM($G$25:N25)</f>
        <v>259428.36434071278</v>
      </c>
      <c r="O29" s="23">
        <f ca="1">SUM($G$25:O25)</f>
        <v>3147543.1273714271</v>
      </c>
      <c r="P29" s="23">
        <f ca="1">SUM($G$25:P25)</f>
        <v>6047742.0525905546</v>
      </c>
      <c r="Q29" s="23">
        <f ca="1">SUM($G$25:Q25)</f>
        <v>8960075.7013461627</v>
      </c>
      <c r="R29" s="23">
        <f ca="1">SUM($G$25:R25)</f>
        <v>11884594.84654008</v>
      </c>
      <c r="S29" s="23">
        <f ca="1">SUM($G$25:S25)</f>
        <v>14821350.473513052</v>
      </c>
      <c r="T29" s="23">
        <f ca="1">SUM($G$25:T25)</f>
        <v>17770393.780933607</v>
      </c>
      <c r="U29" s="23">
        <f ca="1">SUM($G$25:U25)</f>
        <v>20731776.181690652</v>
      </c>
      <c r="V29" s="23">
        <f ca="1">SUM($G$25:V25)</f>
        <v>23705549.303789776</v>
      </c>
      <c r="W29" s="23">
        <f ca="1">SUM($G$25:W25)</f>
        <v>26691764.991253331</v>
      </c>
      <c r="X29" s="23">
        <f ca="1">SUM($G$25:X25)</f>
        <v>29690475.305024266</v>
      </c>
      <c r="Y29" s="23">
        <f ca="1">SUM($G$25:Y25)</f>
        <v>34509263.904626876</v>
      </c>
      <c r="Z29" s="23">
        <f ca="1">SUM($G$25:Z25)</f>
        <v>37540683.418872178</v>
      </c>
      <c r="AA29" s="23">
        <f ca="1">SUM($G$25:AA25)</f>
        <v>40584786.696775407</v>
      </c>
      <c r="AB29" s="23">
        <f ca="1">SUM($G$25:AB25)</f>
        <v>43641626.808477394</v>
      </c>
      <c r="AC29" s="23">
        <f ca="1">SUM($G$25:AC25)</f>
        <v>46711257.046169765</v>
      </c>
      <c r="AD29" s="23">
        <f ca="1">SUM($G$25:AD25)</f>
        <v>51601262.30577717</v>
      </c>
      <c r="AE29" s="23">
        <f ca="1">SUM($G$25:AE25)</f>
        <v>57842271.771491721</v>
      </c>
      <c r="AF29" s="23">
        <f ca="1">SUM($G$25:AF25)</f>
        <v>58084289.64501261</v>
      </c>
      <c r="AG29" s="23">
        <f ca="1">SUM($G$25:AG25)</f>
        <v>58327320.145619355</v>
      </c>
      <c r="AH29" s="23">
        <f ca="1">SUM($G$25:AH25)</f>
        <v>58327320.145619355</v>
      </c>
      <c r="AI29" s="23">
        <f ca="1">SUM($G$25:AI25)</f>
        <v>58327320.145619355</v>
      </c>
      <c r="AJ29" s="23">
        <f ca="1">SUM($G$25:AJ25)</f>
        <v>64327320.145619355</v>
      </c>
      <c r="AK29" s="23">
        <f ca="1">SUM($G$25:AK25)</f>
        <v>64327320.145619355</v>
      </c>
      <c r="AL29" s="23">
        <f ca="1">SUM($G$25:AL25)</f>
        <v>64327320.145619355</v>
      </c>
      <c r="AM29" s="23">
        <f ca="1">SUM($G$25:AM25)</f>
        <v>64327320.145619355</v>
      </c>
      <c r="AN29" s="23">
        <f ca="1">SUM($G$25:AN25)</f>
        <v>64327320.145619355</v>
      </c>
      <c r="AO29" s="23">
        <f ca="1">SUM($G$25:AO25)</f>
        <v>64327320.145619355</v>
      </c>
      <c r="AP29" s="23">
        <f ca="1">SUM($G$25:AP25)</f>
        <v>64327320.145619355</v>
      </c>
      <c r="AQ29" s="23">
        <f ca="1">SUM($G$25:AQ25)</f>
        <v>64327320.145619355</v>
      </c>
      <c r="AR29" s="23">
        <f ca="1">SUM($G$25:AR25)</f>
        <v>64327320.145619355</v>
      </c>
      <c r="AS29" s="23">
        <f ca="1">SUM($G$25:AS25)</f>
        <v>64327320.145619355</v>
      </c>
      <c r="AT29" s="23">
        <f ca="1">SUM($G$25:AT25)</f>
        <v>64327320.145619355</v>
      </c>
      <c r="AU29" s="23">
        <f ca="1">SUM($G$25:AU25)</f>
        <v>64327320.145619355</v>
      </c>
      <c r="AV29" s="23">
        <f ca="1">SUM($G$25:AV25)</f>
        <v>64327320.145619355</v>
      </c>
      <c r="AW29" s="23">
        <f ca="1">SUM($G$25:AW25)</f>
        <v>64327320.145619355</v>
      </c>
      <c r="AX29" s="23">
        <f ca="1">SUM($G$25:AX25)</f>
        <v>64327320.145619355</v>
      </c>
      <c r="AY29" s="23">
        <f ca="1">SUM($G$25:AY25)</f>
        <v>64327320.145619355</v>
      </c>
      <c r="AZ29" s="23">
        <f ca="1">SUM($G$25:AZ25)</f>
        <v>64327320.145619355</v>
      </c>
      <c r="BA29" s="23">
        <f ca="1">SUM($G$25:BA25)</f>
        <v>64327320.145619355</v>
      </c>
      <c r="BB29" s="23">
        <f ca="1">SUM($G$25:BB25)</f>
        <v>64327320.145619355</v>
      </c>
      <c r="BC29" s="23">
        <f ca="1">SUM($G$25:BC25)</f>
        <v>64327320.145619355</v>
      </c>
      <c r="BD29" s="23">
        <f ca="1">SUM($G$25:BD25)</f>
        <v>64327320.145619355</v>
      </c>
      <c r="BE29" s="23">
        <f ca="1">SUM($G$25:BE25)</f>
        <v>64327320.145619355</v>
      </c>
      <c r="BF29" s="23">
        <f ca="1">SUM($G$25:BF25)</f>
        <v>64327320.145619355</v>
      </c>
      <c r="BG29" s="23">
        <f ca="1">SUM($G$25:BG25)</f>
        <v>64327320.145619355</v>
      </c>
      <c r="BH29" s="23">
        <f ca="1">SUM($G$25:BH25)</f>
        <v>64327320.145619355</v>
      </c>
      <c r="BI29" s="23">
        <f ca="1">SUM($G$25:BI25)</f>
        <v>64327320.145619355</v>
      </c>
      <c r="BJ29" s="23">
        <f ca="1">SUM($G$25:BJ25)</f>
        <v>64327320.145619355</v>
      </c>
      <c r="BK29" s="23">
        <f ca="1">SUM($G$25:BK25)</f>
        <v>64327320.145619355</v>
      </c>
      <c r="BL29" s="23">
        <f ca="1">SUM($G$25:BL25)</f>
        <v>64327320.145619355</v>
      </c>
      <c r="BM29" s="23">
        <f ca="1">SUM($G$25:BM25)</f>
        <v>64327320.145619355</v>
      </c>
      <c r="BN29" s="23">
        <f ca="1">SUM($G$25:BN25)</f>
        <v>64327320.145619355</v>
      </c>
      <c r="BO29" s="23">
        <f ca="1">SUM($G$25:BO25)</f>
        <v>64327320.145619355</v>
      </c>
      <c r="BP29" s="23">
        <f ca="1">SUM($G$25:BP25)</f>
        <v>64327320.145619355</v>
      </c>
      <c r="BQ29" s="23">
        <f ca="1">SUM($G$25:BQ25)</f>
        <v>64327320.145619355</v>
      </c>
      <c r="BR29" s="23">
        <f ca="1">SUM($G$25:BR25)</f>
        <v>64327320.145619355</v>
      </c>
      <c r="BS29" s="23">
        <f ca="1">SUM($G$25:BS25)</f>
        <v>64327320.145619355</v>
      </c>
      <c r="BT29" s="23">
        <f ca="1">SUM($G$25:BT25)</f>
        <v>64327320.145619355</v>
      </c>
      <c r="BU29" s="23">
        <f ca="1">SUM($G$25:BU25)</f>
        <v>64327320.145619355</v>
      </c>
      <c r="BV29" s="23">
        <f ca="1">SUM($G$25:BV25)</f>
        <v>64327320.145619355</v>
      </c>
      <c r="BW29" s="23">
        <f ca="1">SUM($G$25:BW25)</f>
        <v>64327320.145619355</v>
      </c>
      <c r="BX29" s="23">
        <f ca="1">SUM($G$25:BX25)</f>
        <v>64327320.145619355</v>
      </c>
      <c r="BY29" s="23">
        <f ca="1">SUM($G$25:BY25)</f>
        <v>64327320.145619355</v>
      </c>
      <c r="BZ29" s="23">
        <f ca="1">SUM($G$25:BZ25)</f>
        <v>64327320.145619355</v>
      </c>
      <c r="CA29" s="23">
        <f ca="1">SUM($G$25:CA25)</f>
        <v>64327320.145619355</v>
      </c>
      <c r="CB29" s="23">
        <f ca="1">SUM($G$25:CB25)</f>
        <v>64327320.145619355</v>
      </c>
      <c r="CC29" s="23">
        <f ca="1">SUM($G$25:CC25)</f>
        <v>64327320.145619355</v>
      </c>
      <c r="CD29" s="23">
        <f ca="1">SUM($G$25:CD25)</f>
        <v>64327320.145619355</v>
      </c>
      <c r="CE29" s="23">
        <f ca="1">SUM($G$25:CE25)</f>
        <v>64327320.145619355</v>
      </c>
      <c r="CF29" s="23">
        <f ca="1">SUM($G$25:CF25)</f>
        <v>64327320.145619355</v>
      </c>
      <c r="CG29" s="23">
        <f ca="1">SUM($G$25:CG25)</f>
        <v>64327320.145619355</v>
      </c>
      <c r="CH29" s="23">
        <f ca="1">SUM($G$25:CH25)</f>
        <v>64327320.145619355</v>
      </c>
      <c r="CI29" s="23">
        <f ca="1">SUM($G$25:CI25)</f>
        <v>64327320.145619355</v>
      </c>
      <c r="CJ29" s="23">
        <f ca="1">SUM($G$25:CJ25)</f>
        <v>64327320.145619355</v>
      </c>
      <c r="CK29" s="23">
        <f ca="1">SUM($G$25:CK25)</f>
        <v>64327320.145619355</v>
      </c>
      <c r="CL29" s="23">
        <f ca="1">SUM($G$25:CL25)</f>
        <v>64327320.145619355</v>
      </c>
      <c r="CM29" s="23">
        <f ca="1">SUM($G$25:CM25)</f>
        <v>64327320.145619355</v>
      </c>
      <c r="CN29" s="23">
        <f ca="1">SUM($G$25:CN25)</f>
        <v>64327320.145619355</v>
      </c>
      <c r="CO29" s="23">
        <f ca="1">SUM($G$25:CO25)</f>
        <v>64327320.145619355</v>
      </c>
      <c r="CP29" s="23">
        <f ca="1">SUM($G$25:CP25)</f>
        <v>64327320.145619355</v>
      </c>
      <c r="CQ29" s="23">
        <f ca="1">SUM($G$25:CQ25)</f>
        <v>64327320.145619355</v>
      </c>
      <c r="CR29" s="23">
        <f ca="1">SUM($G$25:CR25)</f>
        <v>64327320.145619355</v>
      </c>
    </row>
    <row r="30" spans="2:96" x14ac:dyDescent="0.25">
      <c r="D30" s="29" t="s">
        <v>105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</row>
    <row r="31" spans="2:96" customFormat="1" x14ac:dyDescent="0.25">
      <c r="B31" s="1" t="s">
        <v>41</v>
      </c>
      <c r="C31" s="10"/>
      <c r="D31" s="6">
        <v>25</v>
      </c>
      <c r="E31" s="10"/>
      <c r="F31" s="7" t="s">
        <v>37</v>
      </c>
      <c r="G31">
        <f>IF(G7&lt;$D$31,0,G7-$D$31+1)</f>
        <v>0</v>
      </c>
      <c r="H31">
        <f t="shared" ref="H31:BS31" si="29">IF(H7&lt;$D$31,0,H7-$D$31+1)</f>
        <v>0</v>
      </c>
      <c r="I31">
        <f t="shared" si="29"/>
        <v>0</v>
      </c>
      <c r="J31">
        <f t="shared" si="29"/>
        <v>0</v>
      </c>
      <c r="K31">
        <f t="shared" si="29"/>
        <v>0</v>
      </c>
      <c r="L31">
        <f t="shared" si="29"/>
        <v>0</v>
      </c>
      <c r="M31">
        <f t="shared" si="29"/>
        <v>0</v>
      </c>
      <c r="N31">
        <f t="shared" si="29"/>
        <v>0</v>
      </c>
      <c r="O31">
        <f t="shared" si="29"/>
        <v>0</v>
      </c>
      <c r="P31">
        <f t="shared" si="29"/>
        <v>0</v>
      </c>
      <c r="Q31">
        <f t="shared" si="29"/>
        <v>0</v>
      </c>
      <c r="R31">
        <f t="shared" si="29"/>
        <v>0</v>
      </c>
      <c r="S31">
        <f t="shared" si="29"/>
        <v>0</v>
      </c>
      <c r="T31">
        <f t="shared" si="29"/>
        <v>0</v>
      </c>
      <c r="U31">
        <f t="shared" si="29"/>
        <v>0</v>
      </c>
      <c r="V31">
        <f t="shared" si="29"/>
        <v>0</v>
      </c>
      <c r="W31">
        <f t="shared" si="29"/>
        <v>0</v>
      </c>
      <c r="X31">
        <f t="shared" si="29"/>
        <v>0</v>
      </c>
      <c r="Y31">
        <f t="shared" si="29"/>
        <v>0</v>
      </c>
      <c r="Z31">
        <f t="shared" si="29"/>
        <v>0</v>
      </c>
      <c r="AA31">
        <f t="shared" si="29"/>
        <v>0</v>
      </c>
      <c r="AB31">
        <f t="shared" si="29"/>
        <v>0</v>
      </c>
      <c r="AC31">
        <f t="shared" si="29"/>
        <v>0</v>
      </c>
      <c r="AD31">
        <f t="shared" si="29"/>
        <v>0</v>
      </c>
      <c r="AE31">
        <f t="shared" si="29"/>
        <v>1</v>
      </c>
      <c r="AF31">
        <f t="shared" si="29"/>
        <v>2</v>
      </c>
      <c r="AG31">
        <f t="shared" si="29"/>
        <v>3</v>
      </c>
      <c r="AH31">
        <f t="shared" si="29"/>
        <v>4</v>
      </c>
      <c r="AI31">
        <f t="shared" si="29"/>
        <v>5</v>
      </c>
      <c r="AJ31">
        <f t="shared" si="29"/>
        <v>6</v>
      </c>
      <c r="AK31">
        <f t="shared" si="29"/>
        <v>7</v>
      </c>
      <c r="AL31">
        <f t="shared" si="29"/>
        <v>8</v>
      </c>
      <c r="AM31">
        <f t="shared" si="29"/>
        <v>9</v>
      </c>
      <c r="AN31">
        <f t="shared" si="29"/>
        <v>10</v>
      </c>
      <c r="AO31">
        <f t="shared" si="29"/>
        <v>11</v>
      </c>
      <c r="AP31">
        <f t="shared" si="29"/>
        <v>12</v>
      </c>
      <c r="AQ31">
        <f t="shared" si="29"/>
        <v>13</v>
      </c>
      <c r="AR31">
        <f t="shared" si="29"/>
        <v>14</v>
      </c>
      <c r="AS31">
        <f t="shared" si="29"/>
        <v>15</v>
      </c>
      <c r="AT31">
        <f t="shared" si="29"/>
        <v>16</v>
      </c>
      <c r="AU31">
        <f t="shared" si="29"/>
        <v>17</v>
      </c>
      <c r="AV31">
        <f t="shared" si="29"/>
        <v>18</v>
      </c>
      <c r="AW31">
        <f t="shared" si="29"/>
        <v>19</v>
      </c>
      <c r="AX31">
        <f t="shared" si="29"/>
        <v>20</v>
      </c>
      <c r="AY31">
        <f t="shared" si="29"/>
        <v>21</v>
      </c>
      <c r="AZ31">
        <f t="shared" si="29"/>
        <v>22</v>
      </c>
      <c r="BA31">
        <f t="shared" si="29"/>
        <v>23</v>
      </c>
      <c r="BB31">
        <f t="shared" si="29"/>
        <v>24</v>
      </c>
      <c r="BC31">
        <f t="shared" si="29"/>
        <v>25</v>
      </c>
      <c r="BD31">
        <f t="shared" si="29"/>
        <v>26</v>
      </c>
      <c r="BE31">
        <f t="shared" si="29"/>
        <v>27</v>
      </c>
      <c r="BF31">
        <f t="shared" si="29"/>
        <v>28</v>
      </c>
      <c r="BG31">
        <f t="shared" si="29"/>
        <v>29</v>
      </c>
      <c r="BH31">
        <f t="shared" si="29"/>
        <v>30</v>
      </c>
      <c r="BI31">
        <f t="shared" si="29"/>
        <v>31</v>
      </c>
      <c r="BJ31">
        <f t="shared" si="29"/>
        <v>32</v>
      </c>
      <c r="BK31">
        <f t="shared" si="29"/>
        <v>33</v>
      </c>
      <c r="BL31">
        <f t="shared" si="29"/>
        <v>34</v>
      </c>
      <c r="BM31">
        <f t="shared" si="29"/>
        <v>35</v>
      </c>
      <c r="BN31">
        <f t="shared" si="29"/>
        <v>36</v>
      </c>
      <c r="BO31">
        <f t="shared" si="29"/>
        <v>37</v>
      </c>
      <c r="BP31">
        <f t="shared" si="29"/>
        <v>38</v>
      </c>
      <c r="BQ31">
        <f t="shared" si="29"/>
        <v>39</v>
      </c>
      <c r="BR31">
        <f t="shared" si="29"/>
        <v>40</v>
      </c>
      <c r="BS31">
        <f t="shared" si="29"/>
        <v>41</v>
      </c>
      <c r="BT31">
        <f t="shared" ref="BT31:CR31" si="30">IF(BT7&lt;$D$31,0,BT7-$D$31+1)</f>
        <v>42</v>
      </c>
      <c r="BU31">
        <f t="shared" si="30"/>
        <v>43</v>
      </c>
      <c r="BV31">
        <f t="shared" si="30"/>
        <v>44</v>
      </c>
      <c r="BW31">
        <f t="shared" si="30"/>
        <v>45</v>
      </c>
      <c r="BX31">
        <f t="shared" si="30"/>
        <v>46</v>
      </c>
      <c r="BY31">
        <f t="shared" si="30"/>
        <v>47</v>
      </c>
      <c r="BZ31">
        <f t="shared" si="30"/>
        <v>48</v>
      </c>
      <c r="CA31">
        <f t="shared" si="30"/>
        <v>49</v>
      </c>
      <c r="CB31">
        <f t="shared" si="30"/>
        <v>50</v>
      </c>
      <c r="CC31">
        <f t="shared" si="30"/>
        <v>51</v>
      </c>
      <c r="CD31">
        <f t="shared" si="30"/>
        <v>52</v>
      </c>
      <c r="CE31">
        <f t="shared" si="30"/>
        <v>53</v>
      </c>
      <c r="CF31">
        <f t="shared" si="30"/>
        <v>54</v>
      </c>
      <c r="CG31">
        <f t="shared" si="30"/>
        <v>55</v>
      </c>
      <c r="CH31">
        <f t="shared" si="30"/>
        <v>56</v>
      </c>
      <c r="CI31">
        <f t="shared" si="30"/>
        <v>57</v>
      </c>
      <c r="CJ31">
        <f t="shared" si="30"/>
        <v>58</v>
      </c>
      <c r="CK31">
        <f t="shared" si="30"/>
        <v>59</v>
      </c>
      <c r="CL31">
        <f t="shared" si="30"/>
        <v>60</v>
      </c>
      <c r="CM31">
        <f t="shared" si="30"/>
        <v>61</v>
      </c>
      <c r="CN31">
        <f t="shared" si="30"/>
        <v>62</v>
      </c>
      <c r="CO31">
        <f t="shared" si="30"/>
        <v>63</v>
      </c>
      <c r="CP31">
        <f t="shared" si="30"/>
        <v>64</v>
      </c>
      <c r="CQ31">
        <f t="shared" si="30"/>
        <v>65</v>
      </c>
      <c r="CR31">
        <f t="shared" si="30"/>
        <v>66</v>
      </c>
    </row>
    <row r="32" spans="2:96" customFormat="1" x14ac:dyDescent="0.25">
      <c r="B32" s="1"/>
      <c r="C32" s="10"/>
      <c r="D32" s="10"/>
      <c r="E32" s="10"/>
      <c r="F32" s="7" t="s">
        <v>24</v>
      </c>
      <c r="G32">
        <f>ROUNDUP(G31/12,0)</f>
        <v>0</v>
      </c>
      <c r="H32">
        <f t="shared" ref="H32:BS32" si="31">ROUNDUP(H31/12,0)</f>
        <v>0</v>
      </c>
      <c r="I32">
        <f t="shared" si="31"/>
        <v>0</v>
      </c>
      <c r="J32">
        <f t="shared" si="31"/>
        <v>0</v>
      </c>
      <c r="K32">
        <f t="shared" si="31"/>
        <v>0</v>
      </c>
      <c r="L32">
        <f t="shared" si="31"/>
        <v>0</v>
      </c>
      <c r="M32">
        <f t="shared" si="31"/>
        <v>0</v>
      </c>
      <c r="N32">
        <f t="shared" si="31"/>
        <v>0</v>
      </c>
      <c r="O32">
        <f t="shared" si="31"/>
        <v>0</v>
      </c>
      <c r="P32">
        <f t="shared" si="31"/>
        <v>0</v>
      </c>
      <c r="Q32">
        <f t="shared" si="31"/>
        <v>0</v>
      </c>
      <c r="R32">
        <f t="shared" si="31"/>
        <v>0</v>
      </c>
      <c r="S32">
        <f t="shared" si="31"/>
        <v>0</v>
      </c>
      <c r="T32">
        <f t="shared" si="31"/>
        <v>0</v>
      </c>
      <c r="U32">
        <f t="shared" si="31"/>
        <v>0</v>
      </c>
      <c r="V32">
        <f t="shared" si="31"/>
        <v>0</v>
      </c>
      <c r="W32">
        <f t="shared" si="31"/>
        <v>0</v>
      </c>
      <c r="X32">
        <f t="shared" si="31"/>
        <v>0</v>
      </c>
      <c r="Y32">
        <f t="shared" si="31"/>
        <v>0</v>
      </c>
      <c r="Z32">
        <f t="shared" si="31"/>
        <v>0</v>
      </c>
      <c r="AA32">
        <f t="shared" si="31"/>
        <v>0</v>
      </c>
      <c r="AB32">
        <f t="shared" si="31"/>
        <v>0</v>
      </c>
      <c r="AC32">
        <f t="shared" si="31"/>
        <v>0</v>
      </c>
      <c r="AD32">
        <f t="shared" si="31"/>
        <v>0</v>
      </c>
      <c r="AE32">
        <f t="shared" si="31"/>
        <v>1</v>
      </c>
      <c r="AF32">
        <f t="shared" si="31"/>
        <v>1</v>
      </c>
      <c r="AG32">
        <f t="shared" si="31"/>
        <v>1</v>
      </c>
      <c r="AH32">
        <f t="shared" si="31"/>
        <v>1</v>
      </c>
      <c r="AI32">
        <f t="shared" si="31"/>
        <v>1</v>
      </c>
      <c r="AJ32">
        <f t="shared" si="31"/>
        <v>1</v>
      </c>
      <c r="AK32">
        <f t="shared" si="31"/>
        <v>1</v>
      </c>
      <c r="AL32">
        <f t="shared" si="31"/>
        <v>1</v>
      </c>
      <c r="AM32">
        <f t="shared" si="31"/>
        <v>1</v>
      </c>
      <c r="AN32">
        <f t="shared" si="31"/>
        <v>1</v>
      </c>
      <c r="AO32">
        <f t="shared" si="31"/>
        <v>1</v>
      </c>
      <c r="AP32">
        <f t="shared" si="31"/>
        <v>1</v>
      </c>
      <c r="AQ32">
        <f t="shared" si="31"/>
        <v>2</v>
      </c>
      <c r="AR32">
        <f t="shared" si="31"/>
        <v>2</v>
      </c>
      <c r="AS32">
        <f t="shared" si="31"/>
        <v>2</v>
      </c>
      <c r="AT32">
        <f t="shared" si="31"/>
        <v>2</v>
      </c>
      <c r="AU32">
        <f t="shared" si="31"/>
        <v>2</v>
      </c>
      <c r="AV32">
        <f t="shared" si="31"/>
        <v>2</v>
      </c>
      <c r="AW32">
        <f t="shared" si="31"/>
        <v>2</v>
      </c>
      <c r="AX32">
        <f t="shared" si="31"/>
        <v>2</v>
      </c>
      <c r="AY32">
        <f t="shared" si="31"/>
        <v>2</v>
      </c>
      <c r="AZ32">
        <f t="shared" si="31"/>
        <v>2</v>
      </c>
      <c r="BA32">
        <f t="shared" si="31"/>
        <v>2</v>
      </c>
      <c r="BB32">
        <f t="shared" si="31"/>
        <v>2</v>
      </c>
      <c r="BC32">
        <f t="shared" si="31"/>
        <v>3</v>
      </c>
      <c r="BD32">
        <f t="shared" si="31"/>
        <v>3</v>
      </c>
      <c r="BE32">
        <f t="shared" si="31"/>
        <v>3</v>
      </c>
      <c r="BF32">
        <f t="shared" si="31"/>
        <v>3</v>
      </c>
      <c r="BG32">
        <f t="shared" si="31"/>
        <v>3</v>
      </c>
      <c r="BH32">
        <f t="shared" si="31"/>
        <v>3</v>
      </c>
      <c r="BI32">
        <f t="shared" si="31"/>
        <v>3</v>
      </c>
      <c r="BJ32">
        <f t="shared" si="31"/>
        <v>3</v>
      </c>
      <c r="BK32">
        <f t="shared" si="31"/>
        <v>3</v>
      </c>
      <c r="BL32">
        <f t="shared" si="31"/>
        <v>3</v>
      </c>
      <c r="BM32">
        <f t="shared" si="31"/>
        <v>3</v>
      </c>
      <c r="BN32">
        <f t="shared" si="31"/>
        <v>3</v>
      </c>
      <c r="BO32">
        <f t="shared" si="31"/>
        <v>4</v>
      </c>
      <c r="BP32">
        <f t="shared" si="31"/>
        <v>4</v>
      </c>
      <c r="BQ32">
        <f t="shared" si="31"/>
        <v>4</v>
      </c>
      <c r="BR32">
        <f t="shared" si="31"/>
        <v>4</v>
      </c>
      <c r="BS32">
        <f t="shared" si="31"/>
        <v>4</v>
      </c>
      <c r="BT32">
        <f t="shared" ref="BT32:CR32" si="32">ROUNDUP(BT31/12,0)</f>
        <v>4</v>
      </c>
      <c r="BU32">
        <f t="shared" si="32"/>
        <v>4</v>
      </c>
      <c r="BV32">
        <f t="shared" si="32"/>
        <v>4</v>
      </c>
      <c r="BW32">
        <f t="shared" si="32"/>
        <v>4</v>
      </c>
      <c r="BX32">
        <f t="shared" si="32"/>
        <v>4</v>
      </c>
      <c r="BY32">
        <f t="shared" si="32"/>
        <v>4</v>
      </c>
      <c r="BZ32">
        <f t="shared" si="32"/>
        <v>4</v>
      </c>
      <c r="CA32">
        <f t="shared" si="32"/>
        <v>5</v>
      </c>
      <c r="CB32">
        <f t="shared" si="32"/>
        <v>5</v>
      </c>
      <c r="CC32">
        <f t="shared" si="32"/>
        <v>5</v>
      </c>
      <c r="CD32">
        <f t="shared" si="32"/>
        <v>5</v>
      </c>
      <c r="CE32">
        <f t="shared" si="32"/>
        <v>5</v>
      </c>
      <c r="CF32">
        <f t="shared" si="32"/>
        <v>5</v>
      </c>
      <c r="CG32">
        <f t="shared" si="32"/>
        <v>5</v>
      </c>
      <c r="CH32">
        <f t="shared" si="32"/>
        <v>5</v>
      </c>
      <c r="CI32">
        <f t="shared" si="32"/>
        <v>5</v>
      </c>
      <c r="CJ32">
        <f t="shared" si="32"/>
        <v>5</v>
      </c>
      <c r="CK32">
        <f t="shared" si="32"/>
        <v>5</v>
      </c>
      <c r="CL32">
        <f t="shared" si="32"/>
        <v>5</v>
      </c>
      <c r="CM32">
        <f t="shared" si="32"/>
        <v>6</v>
      </c>
      <c r="CN32">
        <f t="shared" si="32"/>
        <v>6</v>
      </c>
      <c r="CO32">
        <f t="shared" si="32"/>
        <v>6</v>
      </c>
      <c r="CP32">
        <f t="shared" si="32"/>
        <v>6</v>
      </c>
      <c r="CQ32">
        <f t="shared" si="32"/>
        <v>6</v>
      </c>
      <c r="CR32">
        <f t="shared" si="32"/>
        <v>6</v>
      </c>
    </row>
    <row r="33" spans="2:96" customFormat="1" x14ac:dyDescent="0.25">
      <c r="B33" s="1"/>
      <c r="C33" s="10"/>
      <c r="D33" s="10"/>
      <c r="E33" s="10"/>
      <c r="F33" s="10" t="s">
        <v>77</v>
      </c>
      <c r="G33" s="5">
        <f t="shared" ref="G33:AL33" si="33">ROUNDUP((G$7-$C37+1)/12,0)</f>
        <v>-2</v>
      </c>
      <c r="H33" s="5">
        <f t="shared" si="33"/>
        <v>-2</v>
      </c>
      <c r="I33" s="5">
        <f t="shared" si="33"/>
        <v>-2</v>
      </c>
      <c r="J33" s="5">
        <f t="shared" si="33"/>
        <v>-2</v>
      </c>
      <c r="K33" s="5">
        <f t="shared" si="33"/>
        <v>-2</v>
      </c>
      <c r="L33" s="5">
        <f t="shared" si="33"/>
        <v>-2</v>
      </c>
      <c r="M33" s="5">
        <f t="shared" si="33"/>
        <v>-2</v>
      </c>
      <c r="N33" s="5">
        <f t="shared" si="33"/>
        <v>-2</v>
      </c>
      <c r="O33" s="5">
        <f t="shared" si="33"/>
        <v>-2</v>
      </c>
      <c r="P33" s="5">
        <f t="shared" si="33"/>
        <v>-2</v>
      </c>
      <c r="Q33" s="5">
        <f t="shared" si="33"/>
        <v>-2</v>
      </c>
      <c r="R33" s="5">
        <f t="shared" si="33"/>
        <v>-1</v>
      </c>
      <c r="S33" s="5">
        <f t="shared" si="33"/>
        <v>-1</v>
      </c>
      <c r="T33" s="5">
        <f t="shared" si="33"/>
        <v>-1</v>
      </c>
      <c r="U33" s="5">
        <f t="shared" si="33"/>
        <v>-1</v>
      </c>
      <c r="V33" s="5">
        <f t="shared" si="33"/>
        <v>-1</v>
      </c>
      <c r="W33" s="5">
        <f t="shared" si="33"/>
        <v>-1</v>
      </c>
      <c r="X33" s="5">
        <f t="shared" si="33"/>
        <v>-1</v>
      </c>
      <c r="Y33" s="5">
        <f t="shared" si="33"/>
        <v>-1</v>
      </c>
      <c r="Z33" s="5">
        <f t="shared" si="33"/>
        <v>-1</v>
      </c>
      <c r="AA33" s="5">
        <f t="shared" si="33"/>
        <v>-1</v>
      </c>
      <c r="AB33" s="5">
        <f t="shared" si="33"/>
        <v>-1</v>
      </c>
      <c r="AC33" s="5">
        <f t="shared" si="33"/>
        <v>-1</v>
      </c>
      <c r="AD33" s="5">
        <f t="shared" si="33"/>
        <v>0</v>
      </c>
      <c r="AE33" s="5">
        <f t="shared" si="33"/>
        <v>1</v>
      </c>
      <c r="AF33" s="5">
        <f t="shared" si="33"/>
        <v>1</v>
      </c>
      <c r="AG33" s="5">
        <f t="shared" si="33"/>
        <v>1</v>
      </c>
      <c r="AH33" s="5">
        <f t="shared" si="33"/>
        <v>1</v>
      </c>
      <c r="AI33" s="5">
        <f t="shared" si="33"/>
        <v>1</v>
      </c>
      <c r="AJ33" s="5">
        <f t="shared" si="33"/>
        <v>1</v>
      </c>
      <c r="AK33" s="5">
        <f t="shared" si="33"/>
        <v>1</v>
      </c>
      <c r="AL33" s="5">
        <f t="shared" si="33"/>
        <v>1</v>
      </c>
      <c r="AM33" s="5">
        <f t="shared" ref="AM33:BR33" si="34">ROUNDUP((AM$7-$C37+1)/12,0)</f>
        <v>1</v>
      </c>
      <c r="AN33" s="5">
        <f t="shared" si="34"/>
        <v>1</v>
      </c>
      <c r="AO33" s="5">
        <f t="shared" si="34"/>
        <v>1</v>
      </c>
      <c r="AP33" s="5">
        <f t="shared" si="34"/>
        <v>1</v>
      </c>
      <c r="AQ33" s="5">
        <f t="shared" si="34"/>
        <v>2</v>
      </c>
      <c r="AR33" s="5">
        <f t="shared" si="34"/>
        <v>2</v>
      </c>
      <c r="AS33" s="5">
        <f t="shared" si="34"/>
        <v>2</v>
      </c>
      <c r="AT33" s="5">
        <f t="shared" si="34"/>
        <v>2</v>
      </c>
      <c r="AU33" s="5">
        <f t="shared" si="34"/>
        <v>2</v>
      </c>
      <c r="AV33" s="5">
        <f t="shared" si="34"/>
        <v>2</v>
      </c>
      <c r="AW33" s="5">
        <f t="shared" si="34"/>
        <v>2</v>
      </c>
      <c r="AX33" s="5">
        <f t="shared" si="34"/>
        <v>2</v>
      </c>
      <c r="AY33" s="5">
        <f t="shared" si="34"/>
        <v>2</v>
      </c>
      <c r="AZ33" s="5">
        <f t="shared" si="34"/>
        <v>2</v>
      </c>
      <c r="BA33" s="5">
        <f t="shared" si="34"/>
        <v>2</v>
      </c>
      <c r="BB33" s="5">
        <f t="shared" si="34"/>
        <v>2</v>
      </c>
      <c r="BC33" s="5">
        <f t="shared" si="34"/>
        <v>3</v>
      </c>
      <c r="BD33" s="5">
        <f t="shared" si="34"/>
        <v>3</v>
      </c>
      <c r="BE33" s="5">
        <f t="shared" si="34"/>
        <v>3</v>
      </c>
      <c r="BF33" s="5">
        <f t="shared" si="34"/>
        <v>3</v>
      </c>
      <c r="BG33" s="5">
        <f t="shared" si="34"/>
        <v>3</v>
      </c>
      <c r="BH33" s="5">
        <f t="shared" si="34"/>
        <v>3</v>
      </c>
      <c r="BI33" s="5">
        <f t="shared" si="34"/>
        <v>3</v>
      </c>
      <c r="BJ33" s="5">
        <f t="shared" si="34"/>
        <v>3</v>
      </c>
      <c r="BK33" s="5">
        <f t="shared" si="34"/>
        <v>3</v>
      </c>
      <c r="BL33" s="5">
        <f t="shared" si="34"/>
        <v>3</v>
      </c>
      <c r="BM33" s="5">
        <f t="shared" si="34"/>
        <v>3</v>
      </c>
      <c r="BN33" s="5">
        <f t="shared" si="34"/>
        <v>3</v>
      </c>
      <c r="BO33" s="5">
        <f t="shared" si="34"/>
        <v>4</v>
      </c>
      <c r="BP33" s="5">
        <f t="shared" si="34"/>
        <v>4</v>
      </c>
      <c r="BQ33" s="5">
        <f t="shared" si="34"/>
        <v>4</v>
      </c>
      <c r="BR33" s="5">
        <f t="shared" si="34"/>
        <v>4</v>
      </c>
      <c r="BS33" s="5">
        <f t="shared" ref="BS33:CR33" si="35">ROUNDUP((BS$7-$C37+1)/12,0)</f>
        <v>4</v>
      </c>
      <c r="BT33" s="5">
        <f t="shared" si="35"/>
        <v>4</v>
      </c>
      <c r="BU33" s="5">
        <f t="shared" si="35"/>
        <v>4</v>
      </c>
      <c r="BV33" s="5">
        <f t="shared" si="35"/>
        <v>4</v>
      </c>
      <c r="BW33" s="5">
        <f t="shared" si="35"/>
        <v>4</v>
      </c>
      <c r="BX33" s="5">
        <f t="shared" si="35"/>
        <v>4</v>
      </c>
      <c r="BY33" s="5">
        <f t="shared" si="35"/>
        <v>4</v>
      </c>
      <c r="BZ33" s="5">
        <f t="shared" si="35"/>
        <v>4</v>
      </c>
      <c r="CA33" s="5">
        <f t="shared" si="35"/>
        <v>5</v>
      </c>
      <c r="CB33" s="5">
        <f t="shared" si="35"/>
        <v>5</v>
      </c>
      <c r="CC33" s="5">
        <f t="shared" si="35"/>
        <v>5</v>
      </c>
      <c r="CD33" s="5">
        <f t="shared" si="35"/>
        <v>5</v>
      </c>
      <c r="CE33" s="5">
        <f t="shared" si="35"/>
        <v>5</v>
      </c>
      <c r="CF33" s="5">
        <f t="shared" si="35"/>
        <v>5</v>
      </c>
      <c r="CG33" s="5">
        <f t="shared" si="35"/>
        <v>5</v>
      </c>
      <c r="CH33" s="5">
        <f t="shared" si="35"/>
        <v>5</v>
      </c>
      <c r="CI33" s="5">
        <f t="shared" si="35"/>
        <v>5</v>
      </c>
      <c r="CJ33" s="5">
        <f t="shared" si="35"/>
        <v>5</v>
      </c>
      <c r="CK33" s="5">
        <f t="shared" si="35"/>
        <v>5</v>
      </c>
      <c r="CL33" s="5">
        <f t="shared" si="35"/>
        <v>5</v>
      </c>
      <c r="CM33" s="5">
        <f t="shared" si="35"/>
        <v>6</v>
      </c>
      <c r="CN33" s="5">
        <f t="shared" si="35"/>
        <v>6</v>
      </c>
      <c r="CO33" s="5">
        <f t="shared" si="35"/>
        <v>6</v>
      </c>
      <c r="CP33" s="5">
        <f t="shared" si="35"/>
        <v>6</v>
      </c>
      <c r="CQ33" s="5">
        <f t="shared" si="35"/>
        <v>6</v>
      </c>
      <c r="CR33" s="5">
        <f t="shared" si="35"/>
        <v>6</v>
      </c>
    </row>
    <row r="34" spans="2:96" customFormat="1" x14ac:dyDescent="0.25">
      <c r="B34" s="1"/>
      <c r="C34" s="10"/>
      <c r="D34" s="10"/>
      <c r="E34" s="10"/>
      <c r="F34" s="10" t="s">
        <v>78</v>
      </c>
      <c r="G34" s="5">
        <f t="shared" ref="G34:AL34" si="36">ROUNDUP((G$7-$C38+1)/12,0)</f>
        <v>-3</v>
      </c>
      <c r="H34" s="5">
        <f t="shared" si="36"/>
        <v>-3</v>
      </c>
      <c r="I34" s="5">
        <f t="shared" si="36"/>
        <v>-3</v>
      </c>
      <c r="J34" s="5">
        <f t="shared" si="36"/>
        <v>-3</v>
      </c>
      <c r="K34" s="5">
        <f t="shared" si="36"/>
        <v>-2</v>
      </c>
      <c r="L34" s="5">
        <f t="shared" si="36"/>
        <v>-2</v>
      </c>
      <c r="M34" s="5">
        <f t="shared" si="36"/>
        <v>-2</v>
      </c>
      <c r="N34" s="5">
        <f t="shared" si="36"/>
        <v>-2</v>
      </c>
      <c r="O34" s="5">
        <f t="shared" si="36"/>
        <v>-2</v>
      </c>
      <c r="P34" s="5">
        <f t="shared" si="36"/>
        <v>-2</v>
      </c>
      <c r="Q34" s="5">
        <f t="shared" si="36"/>
        <v>-2</v>
      </c>
      <c r="R34" s="5">
        <f t="shared" si="36"/>
        <v>-2</v>
      </c>
      <c r="S34" s="5">
        <f t="shared" si="36"/>
        <v>-2</v>
      </c>
      <c r="T34" s="5">
        <f t="shared" si="36"/>
        <v>-2</v>
      </c>
      <c r="U34" s="5">
        <f t="shared" si="36"/>
        <v>-2</v>
      </c>
      <c r="V34" s="5">
        <f t="shared" si="36"/>
        <v>-2</v>
      </c>
      <c r="W34" s="5">
        <f t="shared" si="36"/>
        <v>-1</v>
      </c>
      <c r="X34" s="5">
        <f t="shared" si="36"/>
        <v>-1</v>
      </c>
      <c r="Y34" s="5">
        <f t="shared" si="36"/>
        <v>-1</v>
      </c>
      <c r="Z34" s="5">
        <f t="shared" si="36"/>
        <v>-1</v>
      </c>
      <c r="AA34" s="5">
        <f t="shared" si="36"/>
        <v>-1</v>
      </c>
      <c r="AB34" s="5">
        <f t="shared" si="36"/>
        <v>-1</v>
      </c>
      <c r="AC34" s="5">
        <f t="shared" si="36"/>
        <v>-1</v>
      </c>
      <c r="AD34" s="5">
        <f t="shared" si="36"/>
        <v>-1</v>
      </c>
      <c r="AE34" s="5">
        <f t="shared" si="36"/>
        <v>-1</v>
      </c>
      <c r="AF34" s="5">
        <f t="shared" si="36"/>
        <v>-1</v>
      </c>
      <c r="AG34" s="5">
        <f t="shared" si="36"/>
        <v>-1</v>
      </c>
      <c r="AH34" s="5">
        <f t="shared" si="36"/>
        <v>-1</v>
      </c>
      <c r="AI34" s="5">
        <f t="shared" si="36"/>
        <v>0</v>
      </c>
      <c r="AJ34" s="5">
        <f t="shared" si="36"/>
        <v>1</v>
      </c>
      <c r="AK34" s="5">
        <f t="shared" si="36"/>
        <v>1</v>
      </c>
      <c r="AL34" s="5">
        <f t="shared" si="36"/>
        <v>1</v>
      </c>
      <c r="AM34" s="5">
        <f t="shared" ref="AM34:BR34" si="37">ROUNDUP((AM$7-$C38+1)/12,0)</f>
        <v>1</v>
      </c>
      <c r="AN34" s="5">
        <f t="shared" si="37"/>
        <v>1</v>
      </c>
      <c r="AO34" s="5">
        <f t="shared" si="37"/>
        <v>1</v>
      </c>
      <c r="AP34" s="5">
        <f t="shared" si="37"/>
        <v>1</v>
      </c>
      <c r="AQ34" s="5">
        <f t="shared" si="37"/>
        <v>1</v>
      </c>
      <c r="AR34" s="5">
        <f t="shared" si="37"/>
        <v>1</v>
      </c>
      <c r="AS34" s="5">
        <f t="shared" si="37"/>
        <v>1</v>
      </c>
      <c r="AT34" s="5">
        <f t="shared" si="37"/>
        <v>1</v>
      </c>
      <c r="AU34" s="5">
        <f t="shared" si="37"/>
        <v>1</v>
      </c>
      <c r="AV34" s="5">
        <f t="shared" si="37"/>
        <v>2</v>
      </c>
      <c r="AW34" s="5">
        <f t="shared" si="37"/>
        <v>2</v>
      </c>
      <c r="AX34" s="5">
        <f t="shared" si="37"/>
        <v>2</v>
      </c>
      <c r="AY34" s="5">
        <f t="shared" si="37"/>
        <v>2</v>
      </c>
      <c r="AZ34" s="5">
        <f t="shared" si="37"/>
        <v>2</v>
      </c>
      <c r="BA34" s="5">
        <f t="shared" si="37"/>
        <v>2</v>
      </c>
      <c r="BB34" s="5">
        <f t="shared" si="37"/>
        <v>2</v>
      </c>
      <c r="BC34" s="5">
        <f t="shared" si="37"/>
        <v>2</v>
      </c>
      <c r="BD34" s="5">
        <f t="shared" si="37"/>
        <v>2</v>
      </c>
      <c r="BE34" s="5">
        <f t="shared" si="37"/>
        <v>2</v>
      </c>
      <c r="BF34" s="5">
        <f t="shared" si="37"/>
        <v>2</v>
      </c>
      <c r="BG34" s="5">
        <f t="shared" si="37"/>
        <v>2</v>
      </c>
      <c r="BH34" s="5">
        <f t="shared" si="37"/>
        <v>3</v>
      </c>
      <c r="BI34" s="5">
        <f t="shared" si="37"/>
        <v>3</v>
      </c>
      <c r="BJ34" s="5">
        <f t="shared" si="37"/>
        <v>3</v>
      </c>
      <c r="BK34" s="5">
        <f t="shared" si="37"/>
        <v>3</v>
      </c>
      <c r="BL34" s="5">
        <f t="shared" si="37"/>
        <v>3</v>
      </c>
      <c r="BM34" s="5">
        <f t="shared" si="37"/>
        <v>3</v>
      </c>
      <c r="BN34" s="5">
        <f t="shared" si="37"/>
        <v>3</v>
      </c>
      <c r="BO34" s="5">
        <f t="shared" si="37"/>
        <v>3</v>
      </c>
      <c r="BP34" s="5">
        <f t="shared" si="37"/>
        <v>3</v>
      </c>
      <c r="BQ34" s="5">
        <f t="shared" si="37"/>
        <v>3</v>
      </c>
      <c r="BR34" s="5">
        <f t="shared" si="37"/>
        <v>3</v>
      </c>
      <c r="BS34" s="5">
        <f t="shared" ref="BS34:CR34" si="38">ROUNDUP((BS$7-$C38+1)/12,0)</f>
        <v>3</v>
      </c>
      <c r="BT34" s="5">
        <f t="shared" si="38"/>
        <v>4</v>
      </c>
      <c r="BU34" s="5">
        <f t="shared" si="38"/>
        <v>4</v>
      </c>
      <c r="BV34" s="5">
        <f t="shared" si="38"/>
        <v>4</v>
      </c>
      <c r="BW34" s="5">
        <f t="shared" si="38"/>
        <v>4</v>
      </c>
      <c r="BX34" s="5">
        <f t="shared" si="38"/>
        <v>4</v>
      </c>
      <c r="BY34" s="5">
        <f t="shared" si="38"/>
        <v>4</v>
      </c>
      <c r="BZ34" s="5">
        <f t="shared" si="38"/>
        <v>4</v>
      </c>
      <c r="CA34" s="5">
        <f t="shared" si="38"/>
        <v>4</v>
      </c>
      <c r="CB34" s="5">
        <f t="shared" si="38"/>
        <v>4</v>
      </c>
      <c r="CC34" s="5">
        <f t="shared" si="38"/>
        <v>4</v>
      </c>
      <c r="CD34" s="5">
        <f t="shared" si="38"/>
        <v>4</v>
      </c>
      <c r="CE34" s="5">
        <f t="shared" si="38"/>
        <v>4</v>
      </c>
      <c r="CF34" s="5">
        <f t="shared" si="38"/>
        <v>5</v>
      </c>
      <c r="CG34" s="5">
        <f t="shared" si="38"/>
        <v>5</v>
      </c>
      <c r="CH34" s="5">
        <f t="shared" si="38"/>
        <v>5</v>
      </c>
      <c r="CI34" s="5">
        <f t="shared" si="38"/>
        <v>5</v>
      </c>
      <c r="CJ34" s="5">
        <f t="shared" si="38"/>
        <v>5</v>
      </c>
      <c r="CK34" s="5">
        <f t="shared" si="38"/>
        <v>5</v>
      </c>
      <c r="CL34" s="5">
        <f t="shared" si="38"/>
        <v>5</v>
      </c>
      <c r="CM34" s="5">
        <f t="shared" si="38"/>
        <v>5</v>
      </c>
      <c r="CN34" s="5">
        <f t="shared" si="38"/>
        <v>5</v>
      </c>
      <c r="CO34" s="5">
        <f t="shared" si="38"/>
        <v>5</v>
      </c>
      <c r="CP34" s="5">
        <f t="shared" si="38"/>
        <v>5</v>
      </c>
      <c r="CQ34" s="5">
        <f t="shared" si="38"/>
        <v>5</v>
      </c>
      <c r="CR34" s="5">
        <f t="shared" si="38"/>
        <v>6</v>
      </c>
    </row>
    <row r="35" spans="2:96" customFormat="1" x14ac:dyDescent="0.25">
      <c r="B35" s="1"/>
      <c r="C35" s="10"/>
      <c r="D35" s="10"/>
      <c r="E35" s="10"/>
      <c r="F35" s="10" t="s">
        <v>26</v>
      </c>
      <c r="G35" s="19">
        <f>(G37&gt;0)*0.5+(G38&gt;0)*0.5</f>
        <v>0</v>
      </c>
      <c r="H35" s="19">
        <f t="shared" ref="H35:BS35" si="39">(H37&gt;0)*0.5+(H38&gt;0)*0.5</f>
        <v>0</v>
      </c>
      <c r="I35" s="19">
        <f t="shared" si="39"/>
        <v>0</v>
      </c>
      <c r="J35" s="19">
        <f t="shared" si="39"/>
        <v>0</v>
      </c>
      <c r="K35" s="19">
        <f t="shared" si="39"/>
        <v>0</v>
      </c>
      <c r="L35" s="19">
        <f t="shared" si="39"/>
        <v>0</v>
      </c>
      <c r="M35" s="19">
        <f t="shared" si="39"/>
        <v>0</v>
      </c>
      <c r="N35" s="19">
        <f t="shared" si="39"/>
        <v>0</v>
      </c>
      <c r="O35" s="19">
        <f t="shared" si="39"/>
        <v>0</v>
      </c>
      <c r="P35" s="19">
        <f t="shared" si="39"/>
        <v>0</v>
      </c>
      <c r="Q35" s="19">
        <f t="shared" si="39"/>
        <v>0</v>
      </c>
      <c r="R35" s="19">
        <f t="shared" si="39"/>
        <v>0</v>
      </c>
      <c r="S35" s="19">
        <f t="shared" si="39"/>
        <v>0</v>
      </c>
      <c r="T35" s="19">
        <f t="shared" si="39"/>
        <v>0</v>
      </c>
      <c r="U35" s="19">
        <f t="shared" si="39"/>
        <v>0</v>
      </c>
      <c r="V35" s="19">
        <f t="shared" si="39"/>
        <v>0</v>
      </c>
      <c r="W35" s="19">
        <f t="shared" si="39"/>
        <v>0</v>
      </c>
      <c r="X35" s="19">
        <f t="shared" si="39"/>
        <v>0</v>
      </c>
      <c r="Y35" s="19">
        <f t="shared" si="39"/>
        <v>0</v>
      </c>
      <c r="Z35" s="19">
        <f t="shared" si="39"/>
        <v>0</v>
      </c>
      <c r="AA35" s="19">
        <f t="shared" si="39"/>
        <v>0</v>
      </c>
      <c r="AB35" s="19">
        <f t="shared" si="39"/>
        <v>0</v>
      </c>
      <c r="AC35" s="19">
        <f t="shared" si="39"/>
        <v>0</v>
      </c>
      <c r="AD35" s="19">
        <f t="shared" si="39"/>
        <v>0</v>
      </c>
      <c r="AE35" s="19">
        <f t="shared" si="39"/>
        <v>0.5</v>
      </c>
      <c r="AF35" s="19">
        <f t="shared" si="39"/>
        <v>0.5</v>
      </c>
      <c r="AG35" s="19">
        <f t="shared" si="39"/>
        <v>0.5</v>
      </c>
      <c r="AH35" s="19">
        <f t="shared" si="39"/>
        <v>0.5</v>
      </c>
      <c r="AI35" s="19">
        <f t="shared" si="39"/>
        <v>0.5</v>
      </c>
      <c r="AJ35" s="19">
        <f t="shared" si="39"/>
        <v>1</v>
      </c>
      <c r="AK35" s="19">
        <f t="shared" si="39"/>
        <v>1</v>
      </c>
      <c r="AL35" s="19">
        <f t="shared" si="39"/>
        <v>1</v>
      </c>
      <c r="AM35" s="19">
        <f t="shared" si="39"/>
        <v>1</v>
      </c>
      <c r="AN35" s="19">
        <f t="shared" si="39"/>
        <v>1</v>
      </c>
      <c r="AO35" s="19">
        <f t="shared" si="39"/>
        <v>1</v>
      </c>
      <c r="AP35" s="19">
        <f t="shared" si="39"/>
        <v>1</v>
      </c>
      <c r="AQ35" s="19">
        <f t="shared" si="39"/>
        <v>1</v>
      </c>
      <c r="AR35" s="19">
        <f t="shared" si="39"/>
        <v>1</v>
      </c>
      <c r="AS35" s="19">
        <f t="shared" si="39"/>
        <v>1</v>
      </c>
      <c r="AT35" s="19">
        <f t="shared" si="39"/>
        <v>1</v>
      </c>
      <c r="AU35" s="19">
        <f t="shared" si="39"/>
        <v>1</v>
      </c>
      <c r="AV35" s="19">
        <f t="shared" si="39"/>
        <v>1</v>
      </c>
      <c r="AW35" s="19">
        <f t="shared" si="39"/>
        <v>1</v>
      </c>
      <c r="AX35" s="19">
        <f t="shared" si="39"/>
        <v>1</v>
      </c>
      <c r="AY35" s="19">
        <f t="shared" si="39"/>
        <v>1</v>
      </c>
      <c r="AZ35" s="19">
        <f t="shared" si="39"/>
        <v>1</v>
      </c>
      <c r="BA35" s="19">
        <f t="shared" si="39"/>
        <v>1</v>
      </c>
      <c r="BB35" s="19">
        <f t="shared" si="39"/>
        <v>1</v>
      </c>
      <c r="BC35" s="19">
        <f t="shared" si="39"/>
        <v>1</v>
      </c>
      <c r="BD35" s="19">
        <f t="shared" si="39"/>
        <v>1</v>
      </c>
      <c r="BE35" s="19">
        <f t="shared" si="39"/>
        <v>1</v>
      </c>
      <c r="BF35" s="19">
        <f t="shared" si="39"/>
        <v>1</v>
      </c>
      <c r="BG35" s="19">
        <f t="shared" si="39"/>
        <v>1</v>
      </c>
      <c r="BH35" s="19">
        <f t="shared" si="39"/>
        <v>1</v>
      </c>
      <c r="BI35" s="19">
        <f t="shared" si="39"/>
        <v>1</v>
      </c>
      <c r="BJ35" s="19">
        <f t="shared" si="39"/>
        <v>1</v>
      </c>
      <c r="BK35" s="19">
        <f t="shared" si="39"/>
        <v>1</v>
      </c>
      <c r="BL35" s="19">
        <f t="shared" si="39"/>
        <v>1</v>
      </c>
      <c r="BM35" s="19">
        <f t="shared" si="39"/>
        <v>1</v>
      </c>
      <c r="BN35" s="19">
        <f t="shared" si="39"/>
        <v>1</v>
      </c>
      <c r="BO35" s="19">
        <f t="shared" si="39"/>
        <v>1</v>
      </c>
      <c r="BP35" s="19">
        <f t="shared" si="39"/>
        <v>1</v>
      </c>
      <c r="BQ35" s="19">
        <f t="shared" si="39"/>
        <v>1</v>
      </c>
      <c r="BR35" s="19">
        <f t="shared" si="39"/>
        <v>1</v>
      </c>
      <c r="BS35" s="19">
        <f t="shared" si="39"/>
        <v>1</v>
      </c>
      <c r="BT35" s="19">
        <f t="shared" ref="BT35:CR35" si="40">(BT37&gt;0)*0.5+(BT38&gt;0)*0.5</f>
        <v>1</v>
      </c>
      <c r="BU35" s="19">
        <f t="shared" si="40"/>
        <v>1</v>
      </c>
      <c r="BV35" s="19">
        <f t="shared" si="40"/>
        <v>1</v>
      </c>
      <c r="BW35" s="19">
        <f t="shared" si="40"/>
        <v>1</v>
      </c>
      <c r="BX35" s="19">
        <f t="shared" si="40"/>
        <v>1</v>
      </c>
      <c r="BY35" s="19">
        <f t="shared" si="40"/>
        <v>1</v>
      </c>
      <c r="BZ35" s="19">
        <f t="shared" si="40"/>
        <v>1</v>
      </c>
      <c r="CA35" s="19">
        <f t="shared" si="40"/>
        <v>1</v>
      </c>
      <c r="CB35" s="19">
        <f t="shared" si="40"/>
        <v>1</v>
      </c>
      <c r="CC35" s="19">
        <f t="shared" si="40"/>
        <v>1</v>
      </c>
      <c r="CD35" s="19">
        <f t="shared" si="40"/>
        <v>1</v>
      </c>
      <c r="CE35" s="19">
        <f t="shared" si="40"/>
        <v>1</v>
      </c>
      <c r="CF35" s="19">
        <f t="shared" si="40"/>
        <v>1</v>
      </c>
      <c r="CG35" s="19">
        <f t="shared" si="40"/>
        <v>1</v>
      </c>
      <c r="CH35" s="19">
        <f t="shared" si="40"/>
        <v>1</v>
      </c>
      <c r="CI35" s="19">
        <f t="shared" si="40"/>
        <v>1</v>
      </c>
      <c r="CJ35" s="19">
        <f t="shared" si="40"/>
        <v>1</v>
      </c>
      <c r="CK35" s="19">
        <f t="shared" si="40"/>
        <v>1</v>
      </c>
      <c r="CL35" s="19">
        <f t="shared" si="40"/>
        <v>1</v>
      </c>
      <c r="CM35" s="19">
        <f t="shared" si="40"/>
        <v>1</v>
      </c>
      <c r="CN35" s="19">
        <f t="shared" si="40"/>
        <v>1</v>
      </c>
      <c r="CO35" s="19">
        <f t="shared" si="40"/>
        <v>1</v>
      </c>
      <c r="CP35" s="19">
        <f t="shared" si="40"/>
        <v>1</v>
      </c>
      <c r="CQ35" s="19">
        <f t="shared" si="40"/>
        <v>1</v>
      </c>
      <c r="CR35" s="19">
        <f t="shared" si="40"/>
        <v>1</v>
      </c>
    </row>
    <row r="36" spans="2:96" customFormat="1" x14ac:dyDescent="0.25">
      <c r="B36" t="s">
        <v>16</v>
      </c>
      <c r="C36" s="10" t="s">
        <v>19</v>
      </c>
      <c r="D36" s="10" t="s">
        <v>31</v>
      </c>
      <c r="E36" s="10" t="s">
        <v>20</v>
      </c>
      <c r="F36" s="10" t="s">
        <v>21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</row>
    <row r="37" spans="2:96" customFormat="1" x14ac:dyDescent="0.25">
      <c r="B37" s="20" t="s">
        <v>17</v>
      </c>
      <c r="C37" s="6">
        <v>25</v>
      </c>
      <c r="D37" s="16">
        <f>4.25*F37*12</f>
        <v>5100000</v>
      </c>
      <c r="E37" s="15">
        <v>0.03</v>
      </c>
      <c r="F37" s="9">
        <f>NRA/2</f>
        <v>100000</v>
      </c>
      <c r="G37" s="5">
        <f t="shared" ref="G37:AL37" si="41">(G$7&gt;=$C37)*($D37/12)*(1+$E37)^(G33-1)</f>
        <v>0</v>
      </c>
      <c r="H37" s="5">
        <f t="shared" si="41"/>
        <v>0</v>
      </c>
      <c r="I37" s="5">
        <f t="shared" si="41"/>
        <v>0</v>
      </c>
      <c r="J37" s="5">
        <f t="shared" si="41"/>
        <v>0</v>
      </c>
      <c r="K37" s="5">
        <f t="shared" si="41"/>
        <v>0</v>
      </c>
      <c r="L37" s="5">
        <f t="shared" si="41"/>
        <v>0</v>
      </c>
      <c r="M37" s="5">
        <f t="shared" si="41"/>
        <v>0</v>
      </c>
      <c r="N37" s="5">
        <f t="shared" si="41"/>
        <v>0</v>
      </c>
      <c r="O37" s="5">
        <f t="shared" si="41"/>
        <v>0</v>
      </c>
      <c r="P37" s="5">
        <f t="shared" si="41"/>
        <v>0</v>
      </c>
      <c r="Q37" s="5">
        <f t="shared" si="41"/>
        <v>0</v>
      </c>
      <c r="R37" s="5">
        <f t="shared" si="41"/>
        <v>0</v>
      </c>
      <c r="S37" s="5">
        <f t="shared" si="41"/>
        <v>0</v>
      </c>
      <c r="T37" s="5">
        <f t="shared" si="41"/>
        <v>0</v>
      </c>
      <c r="U37" s="5">
        <f t="shared" si="41"/>
        <v>0</v>
      </c>
      <c r="V37" s="5">
        <f t="shared" si="41"/>
        <v>0</v>
      </c>
      <c r="W37" s="5">
        <f t="shared" si="41"/>
        <v>0</v>
      </c>
      <c r="X37" s="5">
        <f t="shared" si="41"/>
        <v>0</v>
      </c>
      <c r="Y37" s="5">
        <f t="shared" si="41"/>
        <v>0</v>
      </c>
      <c r="Z37" s="5">
        <f t="shared" si="41"/>
        <v>0</v>
      </c>
      <c r="AA37" s="5">
        <f t="shared" si="41"/>
        <v>0</v>
      </c>
      <c r="AB37" s="5">
        <f t="shared" si="41"/>
        <v>0</v>
      </c>
      <c r="AC37" s="5">
        <f t="shared" si="41"/>
        <v>0</v>
      </c>
      <c r="AD37" s="5">
        <f t="shared" si="41"/>
        <v>0</v>
      </c>
      <c r="AE37" s="5">
        <f t="shared" si="41"/>
        <v>425000</v>
      </c>
      <c r="AF37" s="5">
        <f t="shared" si="41"/>
        <v>425000</v>
      </c>
      <c r="AG37" s="5">
        <f t="shared" si="41"/>
        <v>425000</v>
      </c>
      <c r="AH37" s="5">
        <f t="shared" si="41"/>
        <v>425000</v>
      </c>
      <c r="AI37" s="5">
        <f t="shared" si="41"/>
        <v>425000</v>
      </c>
      <c r="AJ37" s="5">
        <f t="shared" si="41"/>
        <v>425000</v>
      </c>
      <c r="AK37" s="5">
        <f t="shared" si="41"/>
        <v>425000</v>
      </c>
      <c r="AL37" s="5">
        <f t="shared" si="41"/>
        <v>425000</v>
      </c>
      <c r="AM37" s="5">
        <f t="shared" ref="AM37:BR37" si="42">(AM$7&gt;=$C37)*($D37/12)*(1+$E37)^(AM33-1)</f>
        <v>425000</v>
      </c>
      <c r="AN37" s="5">
        <f t="shared" si="42"/>
        <v>425000</v>
      </c>
      <c r="AO37" s="5">
        <f t="shared" si="42"/>
        <v>425000</v>
      </c>
      <c r="AP37" s="5">
        <f t="shared" si="42"/>
        <v>425000</v>
      </c>
      <c r="AQ37" s="5">
        <f t="shared" si="42"/>
        <v>437750</v>
      </c>
      <c r="AR37" s="5">
        <f t="shared" si="42"/>
        <v>437750</v>
      </c>
      <c r="AS37" s="5">
        <f t="shared" si="42"/>
        <v>437750</v>
      </c>
      <c r="AT37" s="5">
        <f t="shared" si="42"/>
        <v>437750</v>
      </c>
      <c r="AU37" s="5">
        <f t="shared" si="42"/>
        <v>437750</v>
      </c>
      <c r="AV37" s="5">
        <f t="shared" si="42"/>
        <v>437750</v>
      </c>
      <c r="AW37" s="5">
        <f t="shared" si="42"/>
        <v>437750</v>
      </c>
      <c r="AX37" s="5">
        <f t="shared" si="42"/>
        <v>437750</v>
      </c>
      <c r="AY37" s="5">
        <f t="shared" si="42"/>
        <v>437750</v>
      </c>
      <c r="AZ37" s="5">
        <f t="shared" si="42"/>
        <v>437750</v>
      </c>
      <c r="BA37" s="5">
        <f t="shared" si="42"/>
        <v>437750</v>
      </c>
      <c r="BB37" s="5">
        <f t="shared" si="42"/>
        <v>437750</v>
      </c>
      <c r="BC37" s="5">
        <f t="shared" si="42"/>
        <v>450882.5</v>
      </c>
      <c r="BD37" s="5">
        <f t="shared" si="42"/>
        <v>450882.5</v>
      </c>
      <c r="BE37" s="5">
        <f t="shared" si="42"/>
        <v>450882.5</v>
      </c>
      <c r="BF37" s="5">
        <f t="shared" si="42"/>
        <v>450882.5</v>
      </c>
      <c r="BG37" s="5">
        <f t="shared" si="42"/>
        <v>450882.5</v>
      </c>
      <c r="BH37" s="5">
        <f t="shared" si="42"/>
        <v>450882.5</v>
      </c>
      <c r="BI37" s="5">
        <f t="shared" si="42"/>
        <v>450882.5</v>
      </c>
      <c r="BJ37" s="5">
        <f t="shared" si="42"/>
        <v>450882.5</v>
      </c>
      <c r="BK37" s="5">
        <f t="shared" si="42"/>
        <v>450882.5</v>
      </c>
      <c r="BL37" s="5">
        <f t="shared" si="42"/>
        <v>450882.5</v>
      </c>
      <c r="BM37" s="5">
        <f t="shared" si="42"/>
        <v>450882.5</v>
      </c>
      <c r="BN37" s="5">
        <f t="shared" si="42"/>
        <v>450882.5</v>
      </c>
      <c r="BO37" s="5">
        <f t="shared" si="42"/>
        <v>464408.97499999998</v>
      </c>
      <c r="BP37" s="5">
        <f t="shared" si="42"/>
        <v>464408.97499999998</v>
      </c>
      <c r="BQ37" s="5">
        <f t="shared" si="42"/>
        <v>464408.97499999998</v>
      </c>
      <c r="BR37" s="5">
        <f t="shared" si="42"/>
        <v>464408.97499999998</v>
      </c>
      <c r="BS37" s="5">
        <f t="shared" ref="BS37:CR37" si="43">(BS$7&gt;=$C37)*($D37/12)*(1+$E37)^(BS33-1)</f>
        <v>464408.97499999998</v>
      </c>
      <c r="BT37" s="5">
        <f t="shared" si="43"/>
        <v>464408.97499999998</v>
      </c>
      <c r="BU37" s="5">
        <f t="shared" si="43"/>
        <v>464408.97499999998</v>
      </c>
      <c r="BV37" s="5">
        <f t="shared" si="43"/>
        <v>464408.97499999998</v>
      </c>
      <c r="BW37" s="5">
        <f t="shared" si="43"/>
        <v>464408.97499999998</v>
      </c>
      <c r="BX37" s="5">
        <f t="shared" si="43"/>
        <v>464408.97499999998</v>
      </c>
      <c r="BY37" s="5">
        <f t="shared" si="43"/>
        <v>464408.97499999998</v>
      </c>
      <c r="BZ37" s="5">
        <f t="shared" si="43"/>
        <v>464408.97499999998</v>
      </c>
      <c r="CA37" s="5">
        <f t="shared" si="43"/>
        <v>478341.24424999999</v>
      </c>
      <c r="CB37" s="5">
        <f t="shared" si="43"/>
        <v>478341.24424999999</v>
      </c>
      <c r="CC37" s="5">
        <f t="shared" si="43"/>
        <v>478341.24424999999</v>
      </c>
      <c r="CD37" s="5">
        <f t="shared" si="43"/>
        <v>478341.24424999999</v>
      </c>
      <c r="CE37" s="5">
        <f t="shared" si="43"/>
        <v>478341.24424999999</v>
      </c>
      <c r="CF37" s="5">
        <f t="shared" si="43"/>
        <v>478341.24424999999</v>
      </c>
      <c r="CG37" s="5">
        <f t="shared" si="43"/>
        <v>478341.24424999999</v>
      </c>
      <c r="CH37" s="5">
        <f t="shared" si="43"/>
        <v>478341.24424999999</v>
      </c>
      <c r="CI37" s="5">
        <f t="shared" si="43"/>
        <v>478341.24424999999</v>
      </c>
      <c r="CJ37" s="5">
        <f t="shared" si="43"/>
        <v>478341.24424999999</v>
      </c>
      <c r="CK37" s="5">
        <f t="shared" si="43"/>
        <v>478341.24424999999</v>
      </c>
      <c r="CL37" s="5">
        <f t="shared" si="43"/>
        <v>478341.24424999999</v>
      </c>
      <c r="CM37" s="5">
        <f t="shared" si="43"/>
        <v>492691.48157749994</v>
      </c>
      <c r="CN37" s="5">
        <f t="shared" si="43"/>
        <v>492691.48157749994</v>
      </c>
      <c r="CO37" s="5">
        <f t="shared" si="43"/>
        <v>492691.48157749994</v>
      </c>
      <c r="CP37" s="5">
        <f t="shared" si="43"/>
        <v>492691.48157749994</v>
      </c>
      <c r="CQ37" s="5">
        <f t="shared" si="43"/>
        <v>492691.48157749994</v>
      </c>
      <c r="CR37" s="5">
        <f t="shared" si="43"/>
        <v>492691.48157749994</v>
      </c>
    </row>
    <row r="38" spans="2:96" customFormat="1" x14ac:dyDescent="0.25">
      <c r="B38" s="20" t="s">
        <v>18</v>
      </c>
      <c r="C38" s="6">
        <v>30</v>
      </c>
      <c r="D38" s="16">
        <f>4.25*F38*12</f>
        <v>5100000</v>
      </c>
      <c r="E38" s="15">
        <v>0.03</v>
      </c>
      <c r="F38" s="9">
        <f>NRA/2</f>
        <v>100000</v>
      </c>
      <c r="G38" s="23">
        <f t="shared" ref="G38:AL38" si="44">(G$7&gt;=$C38)*($D38/12)*(1+$E38)^(G34-1)</f>
        <v>0</v>
      </c>
      <c r="H38" s="23">
        <f t="shared" si="44"/>
        <v>0</v>
      </c>
      <c r="I38" s="23">
        <f t="shared" si="44"/>
        <v>0</v>
      </c>
      <c r="J38" s="23">
        <f t="shared" si="44"/>
        <v>0</v>
      </c>
      <c r="K38" s="23">
        <f t="shared" si="44"/>
        <v>0</v>
      </c>
      <c r="L38" s="23">
        <f t="shared" si="44"/>
        <v>0</v>
      </c>
      <c r="M38" s="23">
        <f t="shared" si="44"/>
        <v>0</v>
      </c>
      <c r="N38" s="23">
        <f t="shared" si="44"/>
        <v>0</v>
      </c>
      <c r="O38" s="23">
        <f t="shared" si="44"/>
        <v>0</v>
      </c>
      <c r="P38" s="23">
        <f t="shared" si="44"/>
        <v>0</v>
      </c>
      <c r="Q38" s="23">
        <f t="shared" si="44"/>
        <v>0</v>
      </c>
      <c r="R38" s="23">
        <f t="shared" si="44"/>
        <v>0</v>
      </c>
      <c r="S38" s="23">
        <f t="shared" si="44"/>
        <v>0</v>
      </c>
      <c r="T38" s="23">
        <f t="shared" si="44"/>
        <v>0</v>
      </c>
      <c r="U38" s="23">
        <f t="shared" si="44"/>
        <v>0</v>
      </c>
      <c r="V38" s="23">
        <f t="shared" si="44"/>
        <v>0</v>
      </c>
      <c r="W38" s="23">
        <f t="shared" si="44"/>
        <v>0</v>
      </c>
      <c r="X38" s="23">
        <f t="shared" si="44"/>
        <v>0</v>
      </c>
      <c r="Y38" s="23">
        <f t="shared" si="44"/>
        <v>0</v>
      </c>
      <c r="Z38" s="23">
        <f t="shared" si="44"/>
        <v>0</v>
      </c>
      <c r="AA38" s="23">
        <f t="shared" si="44"/>
        <v>0</v>
      </c>
      <c r="AB38" s="23">
        <f t="shared" si="44"/>
        <v>0</v>
      </c>
      <c r="AC38" s="23">
        <f t="shared" si="44"/>
        <v>0</v>
      </c>
      <c r="AD38" s="23">
        <f t="shared" si="44"/>
        <v>0</v>
      </c>
      <c r="AE38" s="23">
        <f t="shared" si="44"/>
        <v>0</v>
      </c>
      <c r="AF38" s="23">
        <f t="shared" si="44"/>
        <v>0</v>
      </c>
      <c r="AG38" s="23">
        <f t="shared" si="44"/>
        <v>0</v>
      </c>
      <c r="AH38" s="23">
        <f t="shared" si="44"/>
        <v>0</v>
      </c>
      <c r="AI38" s="23">
        <f t="shared" si="44"/>
        <v>0</v>
      </c>
      <c r="AJ38" s="23">
        <f t="shared" si="44"/>
        <v>425000</v>
      </c>
      <c r="AK38" s="23">
        <f t="shared" si="44"/>
        <v>425000</v>
      </c>
      <c r="AL38" s="23">
        <f t="shared" si="44"/>
        <v>425000</v>
      </c>
      <c r="AM38" s="23">
        <f t="shared" ref="AM38:BR38" si="45">(AM$7&gt;=$C38)*($D38/12)*(1+$E38)^(AM34-1)</f>
        <v>425000</v>
      </c>
      <c r="AN38" s="23">
        <f t="shared" si="45"/>
        <v>425000</v>
      </c>
      <c r="AO38" s="23">
        <f t="shared" si="45"/>
        <v>425000</v>
      </c>
      <c r="AP38" s="23">
        <f t="shared" si="45"/>
        <v>425000</v>
      </c>
      <c r="AQ38" s="23">
        <f t="shared" si="45"/>
        <v>425000</v>
      </c>
      <c r="AR38" s="23">
        <f t="shared" si="45"/>
        <v>425000</v>
      </c>
      <c r="AS38" s="23">
        <f t="shared" si="45"/>
        <v>425000</v>
      </c>
      <c r="AT38" s="23">
        <f t="shared" si="45"/>
        <v>425000</v>
      </c>
      <c r="AU38" s="23">
        <f t="shared" si="45"/>
        <v>425000</v>
      </c>
      <c r="AV38" s="23">
        <f t="shared" si="45"/>
        <v>437750</v>
      </c>
      <c r="AW38" s="23">
        <f t="shared" si="45"/>
        <v>437750</v>
      </c>
      <c r="AX38" s="23">
        <f t="shared" si="45"/>
        <v>437750</v>
      </c>
      <c r="AY38" s="23">
        <f t="shared" si="45"/>
        <v>437750</v>
      </c>
      <c r="AZ38" s="23">
        <f t="shared" si="45"/>
        <v>437750</v>
      </c>
      <c r="BA38" s="23">
        <f t="shared" si="45"/>
        <v>437750</v>
      </c>
      <c r="BB38" s="23">
        <f t="shared" si="45"/>
        <v>437750</v>
      </c>
      <c r="BC38" s="23">
        <f t="shared" si="45"/>
        <v>437750</v>
      </c>
      <c r="BD38" s="23">
        <f t="shared" si="45"/>
        <v>437750</v>
      </c>
      <c r="BE38" s="23">
        <f t="shared" si="45"/>
        <v>437750</v>
      </c>
      <c r="BF38" s="23">
        <f t="shared" si="45"/>
        <v>437750</v>
      </c>
      <c r="BG38" s="23">
        <f t="shared" si="45"/>
        <v>437750</v>
      </c>
      <c r="BH38" s="23">
        <f t="shared" si="45"/>
        <v>450882.5</v>
      </c>
      <c r="BI38" s="23">
        <f t="shared" si="45"/>
        <v>450882.5</v>
      </c>
      <c r="BJ38" s="23">
        <f t="shared" si="45"/>
        <v>450882.5</v>
      </c>
      <c r="BK38" s="23">
        <f t="shared" si="45"/>
        <v>450882.5</v>
      </c>
      <c r="BL38" s="23">
        <f t="shared" si="45"/>
        <v>450882.5</v>
      </c>
      <c r="BM38" s="23">
        <f t="shared" si="45"/>
        <v>450882.5</v>
      </c>
      <c r="BN38" s="23">
        <f t="shared" si="45"/>
        <v>450882.5</v>
      </c>
      <c r="BO38" s="23">
        <f t="shared" si="45"/>
        <v>450882.5</v>
      </c>
      <c r="BP38" s="23">
        <f t="shared" si="45"/>
        <v>450882.5</v>
      </c>
      <c r="BQ38" s="23">
        <f t="shared" si="45"/>
        <v>450882.5</v>
      </c>
      <c r="BR38" s="23">
        <f t="shared" si="45"/>
        <v>450882.5</v>
      </c>
      <c r="BS38" s="23">
        <f t="shared" ref="BS38:CR38" si="46">(BS$7&gt;=$C38)*($D38/12)*(1+$E38)^(BS34-1)</f>
        <v>450882.5</v>
      </c>
      <c r="BT38" s="23">
        <f t="shared" si="46"/>
        <v>464408.97499999998</v>
      </c>
      <c r="BU38" s="23">
        <f t="shared" si="46"/>
        <v>464408.97499999998</v>
      </c>
      <c r="BV38" s="23">
        <f t="shared" si="46"/>
        <v>464408.97499999998</v>
      </c>
      <c r="BW38" s="23">
        <f t="shared" si="46"/>
        <v>464408.97499999998</v>
      </c>
      <c r="BX38" s="23">
        <f t="shared" si="46"/>
        <v>464408.97499999998</v>
      </c>
      <c r="BY38" s="23">
        <f t="shared" si="46"/>
        <v>464408.97499999998</v>
      </c>
      <c r="BZ38" s="23">
        <f t="shared" si="46"/>
        <v>464408.97499999998</v>
      </c>
      <c r="CA38" s="23">
        <f t="shared" si="46"/>
        <v>464408.97499999998</v>
      </c>
      <c r="CB38" s="23">
        <f t="shared" si="46"/>
        <v>464408.97499999998</v>
      </c>
      <c r="CC38" s="23">
        <f t="shared" si="46"/>
        <v>464408.97499999998</v>
      </c>
      <c r="CD38" s="23">
        <f t="shared" si="46"/>
        <v>464408.97499999998</v>
      </c>
      <c r="CE38" s="23">
        <f t="shared" si="46"/>
        <v>464408.97499999998</v>
      </c>
      <c r="CF38" s="23">
        <f t="shared" si="46"/>
        <v>478341.24424999999</v>
      </c>
      <c r="CG38" s="23">
        <f t="shared" si="46"/>
        <v>478341.24424999999</v>
      </c>
      <c r="CH38" s="23">
        <f t="shared" si="46"/>
        <v>478341.24424999999</v>
      </c>
      <c r="CI38" s="23">
        <f t="shared" si="46"/>
        <v>478341.24424999999</v>
      </c>
      <c r="CJ38" s="23">
        <f t="shared" si="46"/>
        <v>478341.24424999999</v>
      </c>
      <c r="CK38" s="23">
        <f t="shared" si="46"/>
        <v>478341.24424999999</v>
      </c>
      <c r="CL38" s="23">
        <f t="shared" si="46"/>
        <v>478341.24424999999</v>
      </c>
      <c r="CM38" s="23">
        <f t="shared" si="46"/>
        <v>478341.24424999999</v>
      </c>
      <c r="CN38" s="23">
        <f t="shared" si="46"/>
        <v>478341.24424999999</v>
      </c>
      <c r="CO38" s="23">
        <f t="shared" si="46"/>
        <v>478341.24424999999</v>
      </c>
      <c r="CP38" s="23">
        <f t="shared" si="46"/>
        <v>478341.24424999999</v>
      </c>
      <c r="CQ38" s="23">
        <f t="shared" si="46"/>
        <v>478341.24424999999</v>
      </c>
      <c r="CR38" s="23">
        <f t="shared" si="46"/>
        <v>492691.48157749994</v>
      </c>
    </row>
    <row r="39" spans="2:96" customFormat="1" x14ac:dyDescent="0.25">
      <c r="B39" s="20" t="s">
        <v>35</v>
      </c>
      <c r="C39" s="24">
        <v>25</v>
      </c>
      <c r="D39" s="25">
        <v>27</v>
      </c>
      <c r="E39" s="15"/>
      <c r="F39" s="9"/>
      <c r="G39" s="23">
        <f>AND(G$7&gt;=$C39,G$7&lt;=$D39)*-(G37)</f>
        <v>0</v>
      </c>
      <c r="H39" s="23">
        <f t="shared" ref="H39:BS39" si="47">AND(H$7&gt;=$C39,H$7&lt;=$D39)*-(H37)</f>
        <v>0</v>
      </c>
      <c r="I39" s="23">
        <f t="shared" si="47"/>
        <v>0</v>
      </c>
      <c r="J39" s="23">
        <f t="shared" si="47"/>
        <v>0</v>
      </c>
      <c r="K39" s="23">
        <f t="shared" si="47"/>
        <v>0</v>
      </c>
      <c r="L39" s="23">
        <f t="shared" si="47"/>
        <v>0</v>
      </c>
      <c r="M39" s="23">
        <f t="shared" si="47"/>
        <v>0</v>
      </c>
      <c r="N39" s="23">
        <f t="shared" si="47"/>
        <v>0</v>
      </c>
      <c r="O39" s="23">
        <f t="shared" si="47"/>
        <v>0</v>
      </c>
      <c r="P39" s="23">
        <f t="shared" si="47"/>
        <v>0</v>
      </c>
      <c r="Q39" s="23">
        <f t="shared" si="47"/>
        <v>0</v>
      </c>
      <c r="R39" s="23">
        <f t="shared" si="47"/>
        <v>0</v>
      </c>
      <c r="S39" s="23">
        <f t="shared" si="47"/>
        <v>0</v>
      </c>
      <c r="T39" s="23">
        <f t="shared" si="47"/>
        <v>0</v>
      </c>
      <c r="U39" s="23">
        <f t="shared" si="47"/>
        <v>0</v>
      </c>
      <c r="V39" s="23">
        <f t="shared" si="47"/>
        <v>0</v>
      </c>
      <c r="W39" s="23">
        <f t="shared" si="47"/>
        <v>0</v>
      </c>
      <c r="X39" s="23">
        <f t="shared" si="47"/>
        <v>0</v>
      </c>
      <c r="Y39" s="23">
        <f t="shared" si="47"/>
        <v>0</v>
      </c>
      <c r="Z39" s="23">
        <f t="shared" si="47"/>
        <v>0</v>
      </c>
      <c r="AA39" s="23">
        <f t="shared" si="47"/>
        <v>0</v>
      </c>
      <c r="AB39" s="23">
        <f t="shared" si="47"/>
        <v>0</v>
      </c>
      <c r="AC39" s="23">
        <f t="shared" si="47"/>
        <v>0</v>
      </c>
      <c r="AD39" s="23">
        <f t="shared" si="47"/>
        <v>0</v>
      </c>
      <c r="AE39" s="23">
        <f t="shared" si="47"/>
        <v>-425000</v>
      </c>
      <c r="AF39" s="23">
        <f t="shared" si="47"/>
        <v>-425000</v>
      </c>
      <c r="AG39" s="23">
        <f t="shared" si="47"/>
        <v>-425000</v>
      </c>
      <c r="AH39" s="23">
        <f t="shared" si="47"/>
        <v>0</v>
      </c>
      <c r="AI39" s="23">
        <f t="shared" si="47"/>
        <v>0</v>
      </c>
      <c r="AJ39" s="23">
        <f t="shared" si="47"/>
        <v>0</v>
      </c>
      <c r="AK39" s="23">
        <f t="shared" si="47"/>
        <v>0</v>
      </c>
      <c r="AL39" s="23">
        <f t="shared" si="47"/>
        <v>0</v>
      </c>
      <c r="AM39" s="23">
        <f t="shared" si="47"/>
        <v>0</v>
      </c>
      <c r="AN39" s="23">
        <f t="shared" si="47"/>
        <v>0</v>
      </c>
      <c r="AO39" s="23">
        <f t="shared" si="47"/>
        <v>0</v>
      </c>
      <c r="AP39" s="23">
        <f t="shared" si="47"/>
        <v>0</v>
      </c>
      <c r="AQ39" s="23">
        <f t="shared" si="47"/>
        <v>0</v>
      </c>
      <c r="AR39" s="23">
        <f t="shared" si="47"/>
        <v>0</v>
      </c>
      <c r="AS39" s="23">
        <f t="shared" si="47"/>
        <v>0</v>
      </c>
      <c r="AT39" s="23">
        <f t="shared" si="47"/>
        <v>0</v>
      </c>
      <c r="AU39" s="23">
        <f t="shared" si="47"/>
        <v>0</v>
      </c>
      <c r="AV39" s="23">
        <f t="shared" si="47"/>
        <v>0</v>
      </c>
      <c r="AW39" s="23">
        <f t="shared" si="47"/>
        <v>0</v>
      </c>
      <c r="AX39" s="23">
        <f t="shared" si="47"/>
        <v>0</v>
      </c>
      <c r="AY39" s="23">
        <f t="shared" si="47"/>
        <v>0</v>
      </c>
      <c r="AZ39" s="23">
        <f t="shared" si="47"/>
        <v>0</v>
      </c>
      <c r="BA39" s="23">
        <f t="shared" si="47"/>
        <v>0</v>
      </c>
      <c r="BB39" s="23">
        <f t="shared" si="47"/>
        <v>0</v>
      </c>
      <c r="BC39" s="23">
        <f t="shared" si="47"/>
        <v>0</v>
      </c>
      <c r="BD39" s="23">
        <f t="shared" si="47"/>
        <v>0</v>
      </c>
      <c r="BE39" s="23">
        <f t="shared" si="47"/>
        <v>0</v>
      </c>
      <c r="BF39" s="23">
        <f t="shared" si="47"/>
        <v>0</v>
      </c>
      <c r="BG39" s="23">
        <f t="shared" si="47"/>
        <v>0</v>
      </c>
      <c r="BH39" s="23">
        <f t="shared" si="47"/>
        <v>0</v>
      </c>
      <c r="BI39" s="23">
        <f t="shared" si="47"/>
        <v>0</v>
      </c>
      <c r="BJ39" s="23">
        <f t="shared" si="47"/>
        <v>0</v>
      </c>
      <c r="BK39" s="23">
        <f t="shared" si="47"/>
        <v>0</v>
      </c>
      <c r="BL39" s="23">
        <f t="shared" si="47"/>
        <v>0</v>
      </c>
      <c r="BM39" s="23">
        <f t="shared" si="47"/>
        <v>0</v>
      </c>
      <c r="BN39" s="23">
        <f t="shared" si="47"/>
        <v>0</v>
      </c>
      <c r="BO39" s="23">
        <f t="shared" si="47"/>
        <v>0</v>
      </c>
      <c r="BP39" s="23">
        <f t="shared" si="47"/>
        <v>0</v>
      </c>
      <c r="BQ39" s="23">
        <f t="shared" si="47"/>
        <v>0</v>
      </c>
      <c r="BR39" s="23">
        <f t="shared" si="47"/>
        <v>0</v>
      </c>
      <c r="BS39" s="23">
        <f t="shared" si="47"/>
        <v>0</v>
      </c>
      <c r="BT39" s="23">
        <f t="shared" ref="BT39:CR39" si="48">AND(BT$7&gt;=$C39,BT$7&lt;=$D39)*-(BT37)</f>
        <v>0</v>
      </c>
      <c r="BU39" s="23">
        <f t="shared" si="48"/>
        <v>0</v>
      </c>
      <c r="BV39" s="23">
        <f t="shared" si="48"/>
        <v>0</v>
      </c>
      <c r="BW39" s="23">
        <f t="shared" si="48"/>
        <v>0</v>
      </c>
      <c r="BX39" s="23">
        <f t="shared" si="48"/>
        <v>0</v>
      </c>
      <c r="BY39" s="23">
        <f t="shared" si="48"/>
        <v>0</v>
      </c>
      <c r="BZ39" s="23">
        <f t="shared" si="48"/>
        <v>0</v>
      </c>
      <c r="CA39" s="23">
        <f t="shared" si="48"/>
        <v>0</v>
      </c>
      <c r="CB39" s="23">
        <f t="shared" si="48"/>
        <v>0</v>
      </c>
      <c r="CC39" s="23">
        <f t="shared" si="48"/>
        <v>0</v>
      </c>
      <c r="CD39" s="23">
        <f t="shared" si="48"/>
        <v>0</v>
      </c>
      <c r="CE39" s="23">
        <f t="shared" si="48"/>
        <v>0</v>
      </c>
      <c r="CF39" s="23">
        <f t="shared" si="48"/>
        <v>0</v>
      </c>
      <c r="CG39" s="23">
        <f t="shared" si="48"/>
        <v>0</v>
      </c>
      <c r="CH39" s="23">
        <f t="shared" si="48"/>
        <v>0</v>
      </c>
      <c r="CI39" s="23">
        <f t="shared" si="48"/>
        <v>0</v>
      </c>
      <c r="CJ39" s="23">
        <f t="shared" si="48"/>
        <v>0</v>
      </c>
      <c r="CK39" s="23">
        <f t="shared" si="48"/>
        <v>0</v>
      </c>
      <c r="CL39" s="23">
        <f t="shared" si="48"/>
        <v>0</v>
      </c>
      <c r="CM39" s="23">
        <f t="shared" si="48"/>
        <v>0</v>
      </c>
      <c r="CN39" s="23">
        <f t="shared" si="48"/>
        <v>0</v>
      </c>
      <c r="CO39" s="23">
        <f t="shared" si="48"/>
        <v>0</v>
      </c>
      <c r="CP39" s="23">
        <f t="shared" si="48"/>
        <v>0</v>
      </c>
      <c r="CQ39" s="23">
        <f t="shared" si="48"/>
        <v>0</v>
      </c>
      <c r="CR39" s="23">
        <f t="shared" si="48"/>
        <v>0</v>
      </c>
    </row>
    <row r="40" spans="2:96" customFormat="1" x14ac:dyDescent="0.25">
      <c r="B40" s="20" t="s">
        <v>35</v>
      </c>
      <c r="C40" s="24">
        <v>30</v>
      </c>
      <c r="D40" s="25">
        <v>32</v>
      </c>
      <c r="E40" s="15"/>
      <c r="F40" s="9"/>
      <c r="G40" s="11">
        <f>AND(G$7&gt;=$C40,G$7&lt;=$D40)*-(G38)</f>
        <v>0</v>
      </c>
      <c r="H40" s="11">
        <f t="shared" ref="H40:BS40" si="49">AND(H$7&gt;=$C40,H$7&lt;=$D40)*-(H38)</f>
        <v>0</v>
      </c>
      <c r="I40" s="11">
        <f t="shared" si="49"/>
        <v>0</v>
      </c>
      <c r="J40" s="11">
        <f t="shared" si="49"/>
        <v>0</v>
      </c>
      <c r="K40" s="11">
        <f t="shared" si="49"/>
        <v>0</v>
      </c>
      <c r="L40" s="11">
        <f t="shared" si="49"/>
        <v>0</v>
      </c>
      <c r="M40" s="11">
        <f t="shared" si="49"/>
        <v>0</v>
      </c>
      <c r="N40" s="11">
        <f t="shared" si="49"/>
        <v>0</v>
      </c>
      <c r="O40" s="11">
        <f t="shared" si="49"/>
        <v>0</v>
      </c>
      <c r="P40" s="11">
        <f t="shared" si="49"/>
        <v>0</v>
      </c>
      <c r="Q40" s="11">
        <f t="shared" si="49"/>
        <v>0</v>
      </c>
      <c r="R40" s="11">
        <f t="shared" si="49"/>
        <v>0</v>
      </c>
      <c r="S40" s="11">
        <f t="shared" si="49"/>
        <v>0</v>
      </c>
      <c r="T40" s="11">
        <f t="shared" si="49"/>
        <v>0</v>
      </c>
      <c r="U40" s="11">
        <f t="shared" si="49"/>
        <v>0</v>
      </c>
      <c r="V40" s="11">
        <f t="shared" si="49"/>
        <v>0</v>
      </c>
      <c r="W40" s="11">
        <f t="shared" si="49"/>
        <v>0</v>
      </c>
      <c r="X40" s="11">
        <f t="shared" si="49"/>
        <v>0</v>
      </c>
      <c r="Y40" s="11">
        <f t="shared" si="49"/>
        <v>0</v>
      </c>
      <c r="Z40" s="11">
        <f t="shared" si="49"/>
        <v>0</v>
      </c>
      <c r="AA40" s="11">
        <f t="shared" si="49"/>
        <v>0</v>
      </c>
      <c r="AB40" s="11">
        <f t="shared" si="49"/>
        <v>0</v>
      </c>
      <c r="AC40" s="11">
        <f t="shared" si="49"/>
        <v>0</v>
      </c>
      <c r="AD40" s="11">
        <f t="shared" si="49"/>
        <v>0</v>
      </c>
      <c r="AE40" s="11">
        <f t="shared" si="49"/>
        <v>0</v>
      </c>
      <c r="AF40" s="11">
        <f t="shared" si="49"/>
        <v>0</v>
      </c>
      <c r="AG40" s="11">
        <f t="shared" si="49"/>
        <v>0</v>
      </c>
      <c r="AH40" s="11">
        <f t="shared" si="49"/>
        <v>0</v>
      </c>
      <c r="AI40" s="11">
        <f t="shared" si="49"/>
        <v>0</v>
      </c>
      <c r="AJ40" s="11">
        <f t="shared" si="49"/>
        <v>-425000</v>
      </c>
      <c r="AK40" s="11">
        <f t="shared" si="49"/>
        <v>-425000</v>
      </c>
      <c r="AL40" s="11">
        <f t="shared" si="49"/>
        <v>-425000</v>
      </c>
      <c r="AM40" s="11">
        <f t="shared" si="49"/>
        <v>0</v>
      </c>
      <c r="AN40" s="11">
        <f t="shared" si="49"/>
        <v>0</v>
      </c>
      <c r="AO40" s="11">
        <f t="shared" si="49"/>
        <v>0</v>
      </c>
      <c r="AP40" s="11">
        <f t="shared" si="49"/>
        <v>0</v>
      </c>
      <c r="AQ40" s="11">
        <f t="shared" si="49"/>
        <v>0</v>
      </c>
      <c r="AR40" s="11">
        <f t="shared" si="49"/>
        <v>0</v>
      </c>
      <c r="AS40" s="11">
        <f t="shared" si="49"/>
        <v>0</v>
      </c>
      <c r="AT40" s="11">
        <f t="shared" si="49"/>
        <v>0</v>
      </c>
      <c r="AU40" s="11">
        <f t="shared" si="49"/>
        <v>0</v>
      </c>
      <c r="AV40" s="11">
        <f t="shared" si="49"/>
        <v>0</v>
      </c>
      <c r="AW40" s="11">
        <f t="shared" si="49"/>
        <v>0</v>
      </c>
      <c r="AX40" s="11">
        <f t="shared" si="49"/>
        <v>0</v>
      </c>
      <c r="AY40" s="11">
        <f t="shared" si="49"/>
        <v>0</v>
      </c>
      <c r="AZ40" s="11">
        <f t="shared" si="49"/>
        <v>0</v>
      </c>
      <c r="BA40" s="11">
        <f t="shared" si="49"/>
        <v>0</v>
      </c>
      <c r="BB40" s="11">
        <f t="shared" si="49"/>
        <v>0</v>
      </c>
      <c r="BC40" s="11">
        <f t="shared" si="49"/>
        <v>0</v>
      </c>
      <c r="BD40" s="11">
        <f t="shared" si="49"/>
        <v>0</v>
      </c>
      <c r="BE40" s="11">
        <f t="shared" si="49"/>
        <v>0</v>
      </c>
      <c r="BF40" s="11">
        <f t="shared" si="49"/>
        <v>0</v>
      </c>
      <c r="BG40" s="11">
        <f t="shared" si="49"/>
        <v>0</v>
      </c>
      <c r="BH40" s="11">
        <f t="shared" si="49"/>
        <v>0</v>
      </c>
      <c r="BI40" s="11">
        <f t="shared" si="49"/>
        <v>0</v>
      </c>
      <c r="BJ40" s="11">
        <f t="shared" si="49"/>
        <v>0</v>
      </c>
      <c r="BK40" s="11">
        <f t="shared" si="49"/>
        <v>0</v>
      </c>
      <c r="BL40" s="11">
        <f t="shared" si="49"/>
        <v>0</v>
      </c>
      <c r="BM40" s="11">
        <f t="shared" si="49"/>
        <v>0</v>
      </c>
      <c r="BN40" s="11">
        <f t="shared" si="49"/>
        <v>0</v>
      </c>
      <c r="BO40" s="11">
        <f t="shared" si="49"/>
        <v>0</v>
      </c>
      <c r="BP40" s="11">
        <f t="shared" si="49"/>
        <v>0</v>
      </c>
      <c r="BQ40" s="11">
        <f t="shared" si="49"/>
        <v>0</v>
      </c>
      <c r="BR40" s="11">
        <f t="shared" si="49"/>
        <v>0</v>
      </c>
      <c r="BS40" s="11">
        <f t="shared" si="49"/>
        <v>0</v>
      </c>
      <c r="BT40" s="11">
        <f t="shared" ref="BT40:CR40" si="50">AND(BT$7&gt;=$C40,BT$7&lt;=$D40)*-(BT38)</f>
        <v>0</v>
      </c>
      <c r="BU40" s="11">
        <f t="shared" si="50"/>
        <v>0</v>
      </c>
      <c r="BV40" s="11">
        <f t="shared" si="50"/>
        <v>0</v>
      </c>
      <c r="BW40" s="11">
        <f t="shared" si="50"/>
        <v>0</v>
      </c>
      <c r="BX40" s="11">
        <f t="shared" si="50"/>
        <v>0</v>
      </c>
      <c r="BY40" s="11">
        <f t="shared" si="50"/>
        <v>0</v>
      </c>
      <c r="BZ40" s="11">
        <f t="shared" si="50"/>
        <v>0</v>
      </c>
      <c r="CA40" s="11">
        <f t="shared" si="50"/>
        <v>0</v>
      </c>
      <c r="CB40" s="11">
        <f t="shared" si="50"/>
        <v>0</v>
      </c>
      <c r="CC40" s="11">
        <f t="shared" si="50"/>
        <v>0</v>
      </c>
      <c r="CD40" s="11">
        <f t="shared" si="50"/>
        <v>0</v>
      </c>
      <c r="CE40" s="11">
        <f t="shared" si="50"/>
        <v>0</v>
      </c>
      <c r="CF40" s="11">
        <f t="shared" si="50"/>
        <v>0</v>
      </c>
      <c r="CG40" s="11">
        <f t="shared" si="50"/>
        <v>0</v>
      </c>
      <c r="CH40" s="11">
        <f t="shared" si="50"/>
        <v>0</v>
      </c>
      <c r="CI40" s="11">
        <f t="shared" si="50"/>
        <v>0</v>
      </c>
      <c r="CJ40" s="11">
        <f t="shared" si="50"/>
        <v>0</v>
      </c>
      <c r="CK40" s="11">
        <f t="shared" si="50"/>
        <v>0</v>
      </c>
      <c r="CL40" s="11">
        <f t="shared" si="50"/>
        <v>0</v>
      </c>
      <c r="CM40" s="11">
        <f t="shared" si="50"/>
        <v>0</v>
      </c>
      <c r="CN40" s="11">
        <f t="shared" si="50"/>
        <v>0</v>
      </c>
      <c r="CO40" s="11">
        <f t="shared" si="50"/>
        <v>0</v>
      </c>
      <c r="CP40" s="11">
        <f t="shared" si="50"/>
        <v>0</v>
      </c>
      <c r="CQ40" s="11">
        <f t="shared" si="50"/>
        <v>0</v>
      </c>
      <c r="CR40" s="11">
        <f t="shared" si="50"/>
        <v>0</v>
      </c>
    </row>
    <row r="41" spans="2:96" customFormat="1" x14ac:dyDescent="0.25">
      <c r="B41" t="s">
        <v>33</v>
      </c>
      <c r="C41" s="3">
        <f>MIN(C37:C38)</f>
        <v>25</v>
      </c>
      <c r="D41" s="17">
        <f>SUM(D37:D38)</f>
        <v>10200000</v>
      </c>
      <c r="E41" s="18">
        <f>E38</f>
        <v>0.03</v>
      </c>
      <c r="F41" s="8">
        <f>SUM(F37:F38)</f>
        <v>200000</v>
      </c>
      <c r="G41" s="5">
        <f>SUM(G37:G40)</f>
        <v>0</v>
      </c>
      <c r="H41" s="5">
        <f t="shared" ref="H41:BS41" si="51">SUM(H37:H40)</f>
        <v>0</v>
      </c>
      <c r="I41" s="5">
        <f t="shared" si="51"/>
        <v>0</v>
      </c>
      <c r="J41" s="5">
        <f t="shared" si="51"/>
        <v>0</v>
      </c>
      <c r="K41" s="5">
        <f t="shared" si="51"/>
        <v>0</v>
      </c>
      <c r="L41" s="5">
        <f t="shared" si="51"/>
        <v>0</v>
      </c>
      <c r="M41" s="5">
        <f t="shared" si="51"/>
        <v>0</v>
      </c>
      <c r="N41" s="5">
        <f t="shared" si="51"/>
        <v>0</v>
      </c>
      <c r="O41" s="5">
        <f t="shared" si="51"/>
        <v>0</v>
      </c>
      <c r="P41" s="5">
        <f t="shared" si="51"/>
        <v>0</v>
      </c>
      <c r="Q41" s="5">
        <f t="shared" si="51"/>
        <v>0</v>
      </c>
      <c r="R41" s="5">
        <f t="shared" si="51"/>
        <v>0</v>
      </c>
      <c r="S41" s="5">
        <f t="shared" si="51"/>
        <v>0</v>
      </c>
      <c r="T41" s="5">
        <f t="shared" si="51"/>
        <v>0</v>
      </c>
      <c r="U41" s="5">
        <f t="shared" si="51"/>
        <v>0</v>
      </c>
      <c r="V41" s="5">
        <f t="shared" si="51"/>
        <v>0</v>
      </c>
      <c r="W41" s="5">
        <f t="shared" si="51"/>
        <v>0</v>
      </c>
      <c r="X41" s="5">
        <f t="shared" si="51"/>
        <v>0</v>
      </c>
      <c r="Y41" s="5">
        <f t="shared" si="51"/>
        <v>0</v>
      </c>
      <c r="Z41" s="5">
        <f t="shared" si="51"/>
        <v>0</v>
      </c>
      <c r="AA41" s="5">
        <f t="shared" si="51"/>
        <v>0</v>
      </c>
      <c r="AB41" s="5">
        <f t="shared" si="51"/>
        <v>0</v>
      </c>
      <c r="AC41" s="5">
        <f t="shared" si="51"/>
        <v>0</v>
      </c>
      <c r="AD41" s="5">
        <f t="shared" si="51"/>
        <v>0</v>
      </c>
      <c r="AE41" s="5">
        <f t="shared" si="51"/>
        <v>0</v>
      </c>
      <c r="AF41" s="5">
        <f t="shared" si="51"/>
        <v>0</v>
      </c>
      <c r="AG41" s="5">
        <f t="shared" si="51"/>
        <v>0</v>
      </c>
      <c r="AH41" s="5">
        <f t="shared" si="51"/>
        <v>425000</v>
      </c>
      <c r="AI41" s="5">
        <f t="shared" si="51"/>
        <v>425000</v>
      </c>
      <c r="AJ41" s="5">
        <f t="shared" si="51"/>
        <v>425000</v>
      </c>
      <c r="AK41" s="5">
        <f t="shared" si="51"/>
        <v>425000</v>
      </c>
      <c r="AL41" s="5">
        <f t="shared" si="51"/>
        <v>425000</v>
      </c>
      <c r="AM41" s="5">
        <f t="shared" si="51"/>
        <v>850000</v>
      </c>
      <c r="AN41" s="5">
        <f t="shared" si="51"/>
        <v>850000</v>
      </c>
      <c r="AO41" s="5">
        <f t="shared" si="51"/>
        <v>850000</v>
      </c>
      <c r="AP41" s="5">
        <f t="shared" si="51"/>
        <v>850000</v>
      </c>
      <c r="AQ41" s="5">
        <f t="shared" si="51"/>
        <v>862750</v>
      </c>
      <c r="AR41" s="5">
        <f t="shared" si="51"/>
        <v>862750</v>
      </c>
      <c r="AS41" s="5">
        <f t="shared" si="51"/>
        <v>862750</v>
      </c>
      <c r="AT41" s="5">
        <f t="shared" si="51"/>
        <v>862750</v>
      </c>
      <c r="AU41" s="5">
        <f t="shared" si="51"/>
        <v>862750</v>
      </c>
      <c r="AV41" s="5">
        <f t="shared" si="51"/>
        <v>875500</v>
      </c>
      <c r="AW41" s="5">
        <f t="shared" si="51"/>
        <v>875500</v>
      </c>
      <c r="AX41" s="5">
        <f t="shared" si="51"/>
        <v>875500</v>
      </c>
      <c r="AY41" s="5">
        <f t="shared" si="51"/>
        <v>875500</v>
      </c>
      <c r="AZ41" s="5">
        <f t="shared" si="51"/>
        <v>875500</v>
      </c>
      <c r="BA41" s="5">
        <f t="shared" si="51"/>
        <v>875500</v>
      </c>
      <c r="BB41" s="5">
        <f t="shared" si="51"/>
        <v>875500</v>
      </c>
      <c r="BC41" s="5">
        <f t="shared" si="51"/>
        <v>888632.5</v>
      </c>
      <c r="BD41" s="5">
        <f t="shared" si="51"/>
        <v>888632.5</v>
      </c>
      <c r="BE41" s="5">
        <f t="shared" si="51"/>
        <v>888632.5</v>
      </c>
      <c r="BF41" s="5">
        <f t="shared" si="51"/>
        <v>888632.5</v>
      </c>
      <c r="BG41" s="5">
        <f t="shared" si="51"/>
        <v>888632.5</v>
      </c>
      <c r="BH41" s="5">
        <f t="shared" si="51"/>
        <v>901765</v>
      </c>
      <c r="BI41" s="5">
        <f t="shared" si="51"/>
        <v>901765</v>
      </c>
      <c r="BJ41" s="5">
        <f t="shared" si="51"/>
        <v>901765</v>
      </c>
      <c r="BK41" s="5">
        <f t="shared" si="51"/>
        <v>901765</v>
      </c>
      <c r="BL41" s="5">
        <f t="shared" si="51"/>
        <v>901765</v>
      </c>
      <c r="BM41" s="5">
        <f t="shared" si="51"/>
        <v>901765</v>
      </c>
      <c r="BN41" s="5">
        <f t="shared" si="51"/>
        <v>901765</v>
      </c>
      <c r="BO41" s="5">
        <f t="shared" si="51"/>
        <v>915291.47499999998</v>
      </c>
      <c r="BP41" s="5">
        <f t="shared" si="51"/>
        <v>915291.47499999998</v>
      </c>
      <c r="BQ41" s="5">
        <f t="shared" si="51"/>
        <v>915291.47499999998</v>
      </c>
      <c r="BR41" s="5">
        <f t="shared" si="51"/>
        <v>915291.47499999998</v>
      </c>
      <c r="BS41" s="5">
        <f t="shared" si="51"/>
        <v>915291.47499999998</v>
      </c>
      <c r="BT41" s="5">
        <f t="shared" ref="BT41:CR41" si="52">SUM(BT37:BT40)</f>
        <v>928817.95</v>
      </c>
      <c r="BU41" s="5">
        <f t="shared" si="52"/>
        <v>928817.95</v>
      </c>
      <c r="BV41" s="5">
        <f t="shared" si="52"/>
        <v>928817.95</v>
      </c>
      <c r="BW41" s="5">
        <f t="shared" si="52"/>
        <v>928817.95</v>
      </c>
      <c r="BX41" s="5">
        <f t="shared" si="52"/>
        <v>928817.95</v>
      </c>
      <c r="BY41" s="5">
        <f t="shared" si="52"/>
        <v>928817.95</v>
      </c>
      <c r="BZ41" s="5">
        <f t="shared" si="52"/>
        <v>928817.95</v>
      </c>
      <c r="CA41" s="5">
        <f t="shared" si="52"/>
        <v>942750.21924999997</v>
      </c>
      <c r="CB41" s="5">
        <f t="shared" si="52"/>
        <v>942750.21924999997</v>
      </c>
      <c r="CC41" s="5">
        <f t="shared" si="52"/>
        <v>942750.21924999997</v>
      </c>
      <c r="CD41" s="5">
        <f t="shared" si="52"/>
        <v>942750.21924999997</v>
      </c>
      <c r="CE41" s="5">
        <f t="shared" si="52"/>
        <v>942750.21924999997</v>
      </c>
      <c r="CF41" s="5">
        <f t="shared" si="52"/>
        <v>956682.48849999998</v>
      </c>
      <c r="CG41" s="5">
        <f t="shared" si="52"/>
        <v>956682.48849999998</v>
      </c>
      <c r="CH41" s="5">
        <f t="shared" si="52"/>
        <v>956682.48849999998</v>
      </c>
      <c r="CI41" s="5">
        <f t="shared" si="52"/>
        <v>956682.48849999998</v>
      </c>
      <c r="CJ41" s="5">
        <f t="shared" si="52"/>
        <v>956682.48849999998</v>
      </c>
      <c r="CK41" s="5">
        <f t="shared" si="52"/>
        <v>956682.48849999998</v>
      </c>
      <c r="CL41" s="5">
        <f t="shared" si="52"/>
        <v>956682.48849999998</v>
      </c>
      <c r="CM41" s="5">
        <f t="shared" si="52"/>
        <v>971032.72582749999</v>
      </c>
      <c r="CN41" s="5">
        <f t="shared" si="52"/>
        <v>971032.72582749999</v>
      </c>
      <c r="CO41" s="5">
        <f t="shared" si="52"/>
        <v>971032.72582749999</v>
      </c>
      <c r="CP41" s="5">
        <f t="shared" si="52"/>
        <v>971032.72582749999</v>
      </c>
      <c r="CQ41" s="5">
        <f t="shared" si="52"/>
        <v>971032.72582749999</v>
      </c>
      <c r="CR41" s="5">
        <f t="shared" si="52"/>
        <v>985382.96315499989</v>
      </c>
    </row>
    <row r="42" spans="2:96" customFormat="1" x14ac:dyDescent="0.25">
      <c r="B42" t="s">
        <v>25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</row>
    <row r="43" spans="2:96" customFormat="1" x14ac:dyDescent="0.25">
      <c r="B43" s="20" t="s">
        <v>27</v>
      </c>
      <c r="C43" s="14">
        <v>1</v>
      </c>
      <c r="D43" s="17">
        <f>D48*C43</f>
        <v>3200000</v>
      </c>
      <c r="G43" s="11">
        <f t="shared" ref="G43:AL43" si="53">($C43*G$35)*G48</f>
        <v>0</v>
      </c>
      <c r="H43" s="11">
        <f t="shared" si="53"/>
        <v>0</v>
      </c>
      <c r="I43" s="11">
        <f t="shared" si="53"/>
        <v>0</v>
      </c>
      <c r="J43" s="11">
        <f t="shared" si="53"/>
        <v>0</v>
      </c>
      <c r="K43" s="11">
        <f t="shared" si="53"/>
        <v>0</v>
      </c>
      <c r="L43" s="11">
        <f t="shared" si="53"/>
        <v>0</v>
      </c>
      <c r="M43" s="11">
        <f t="shared" si="53"/>
        <v>0</v>
      </c>
      <c r="N43" s="11">
        <f t="shared" si="53"/>
        <v>0</v>
      </c>
      <c r="O43" s="11">
        <f t="shared" si="53"/>
        <v>0</v>
      </c>
      <c r="P43" s="11">
        <f t="shared" si="53"/>
        <v>0</v>
      </c>
      <c r="Q43" s="11">
        <f t="shared" si="53"/>
        <v>0</v>
      </c>
      <c r="R43" s="11">
        <f t="shared" si="53"/>
        <v>0</v>
      </c>
      <c r="S43" s="11">
        <f t="shared" si="53"/>
        <v>0</v>
      </c>
      <c r="T43" s="11">
        <f t="shared" si="53"/>
        <v>0</v>
      </c>
      <c r="U43" s="11">
        <f t="shared" si="53"/>
        <v>0</v>
      </c>
      <c r="V43" s="11">
        <f t="shared" si="53"/>
        <v>0</v>
      </c>
      <c r="W43" s="11">
        <f t="shared" si="53"/>
        <v>0</v>
      </c>
      <c r="X43" s="11">
        <f t="shared" si="53"/>
        <v>0</v>
      </c>
      <c r="Y43" s="11">
        <f t="shared" si="53"/>
        <v>0</v>
      </c>
      <c r="Z43" s="11">
        <f t="shared" si="53"/>
        <v>0</v>
      </c>
      <c r="AA43" s="11">
        <f t="shared" si="53"/>
        <v>0</v>
      </c>
      <c r="AB43" s="11">
        <f t="shared" si="53"/>
        <v>0</v>
      </c>
      <c r="AC43" s="11">
        <f t="shared" si="53"/>
        <v>0</v>
      </c>
      <c r="AD43" s="11">
        <f t="shared" si="53"/>
        <v>0</v>
      </c>
      <c r="AE43" s="11">
        <f t="shared" si="53"/>
        <v>133333.33333333334</v>
      </c>
      <c r="AF43" s="11">
        <f t="shared" si="53"/>
        <v>133333.33333333334</v>
      </c>
      <c r="AG43" s="11">
        <f t="shared" si="53"/>
        <v>133333.33333333334</v>
      </c>
      <c r="AH43" s="11">
        <f t="shared" si="53"/>
        <v>133333.33333333334</v>
      </c>
      <c r="AI43" s="11">
        <f t="shared" si="53"/>
        <v>133333.33333333334</v>
      </c>
      <c r="AJ43" s="11">
        <f t="shared" si="53"/>
        <v>266666.66666666669</v>
      </c>
      <c r="AK43" s="11">
        <f t="shared" si="53"/>
        <v>266666.66666666669</v>
      </c>
      <c r="AL43" s="11">
        <f t="shared" si="53"/>
        <v>266666.66666666669</v>
      </c>
      <c r="AM43" s="11">
        <f t="shared" ref="AM43:BR43" si="54">($C43*AM$35)*AM48</f>
        <v>266666.66666666669</v>
      </c>
      <c r="AN43" s="11">
        <f t="shared" si="54"/>
        <v>266666.66666666669</v>
      </c>
      <c r="AO43" s="11">
        <f t="shared" si="54"/>
        <v>266666.66666666669</v>
      </c>
      <c r="AP43" s="11">
        <f t="shared" si="54"/>
        <v>266666.66666666669</v>
      </c>
      <c r="AQ43" s="11">
        <f t="shared" si="54"/>
        <v>266666.66666666669</v>
      </c>
      <c r="AR43" s="11">
        <f t="shared" si="54"/>
        <v>266666.66666666669</v>
      </c>
      <c r="AS43" s="11">
        <f t="shared" si="54"/>
        <v>266666.66666666669</v>
      </c>
      <c r="AT43" s="11">
        <f t="shared" si="54"/>
        <v>266666.66666666669</v>
      </c>
      <c r="AU43" s="11">
        <f t="shared" si="54"/>
        <v>266666.66666666669</v>
      </c>
      <c r="AV43" s="11">
        <f t="shared" si="54"/>
        <v>266666.66666666669</v>
      </c>
      <c r="AW43" s="11">
        <f t="shared" si="54"/>
        <v>266666.66666666669</v>
      </c>
      <c r="AX43" s="11">
        <f t="shared" si="54"/>
        <v>266666.66666666669</v>
      </c>
      <c r="AY43" s="11">
        <f t="shared" si="54"/>
        <v>266666.66666666669</v>
      </c>
      <c r="AZ43" s="11">
        <f t="shared" si="54"/>
        <v>266666.66666666669</v>
      </c>
      <c r="BA43" s="11">
        <f t="shared" si="54"/>
        <v>266666.66666666669</v>
      </c>
      <c r="BB43" s="11">
        <f t="shared" si="54"/>
        <v>266666.66666666669</v>
      </c>
      <c r="BC43" s="11">
        <f t="shared" si="54"/>
        <v>266666.66666666669</v>
      </c>
      <c r="BD43" s="11">
        <f t="shared" si="54"/>
        <v>266666.66666666669</v>
      </c>
      <c r="BE43" s="11">
        <f t="shared" si="54"/>
        <v>266666.66666666669</v>
      </c>
      <c r="BF43" s="11">
        <f t="shared" si="54"/>
        <v>266666.66666666669</v>
      </c>
      <c r="BG43" s="11">
        <f t="shared" si="54"/>
        <v>266666.66666666669</v>
      </c>
      <c r="BH43" s="11">
        <f t="shared" si="54"/>
        <v>266666.66666666669</v>
      </c>
      <c r="BI43" s="11">
        <f t="shared" si="54"/>
        <v>266666.66666666669</v>
      </c>
      <c r="BJ43" s="11">
        <f t="shared" si="54"/>
        <v>266666.66666666669</v>
      </c>
      <c r="BK43" s="11">
        <f t="shared" si="54"/>
        <v>266666.66666666669</v>
      </c>
      <c r="BL43" s="11">
        <f t="shared" si="54"/>
        <v>266666.66666666669</v>
      </c>
      <c r="BM43" s="11">
        <f t="shared" si="54"/>
        <v>266666.66666666669</v>
      </c>
      <c r="BN43" s="11">
        <f t="shared" si="54"/>
        <v>266666.66666666669</v>
      </c>
      <c r="BO43" s="11">
        <f t="shared" si="54"/>
        <v>266666.66666666669</v>
      </c>
      <c r="BP43" s="11">
        <f t="shared" si="54"/>
        <v>266666.66666666669</v>
      </c>
      <c r="BQ43" s="11">
        <f t="shared" si="54"/>
        <v>266666.66666666669</v>
      </c>
      <c r="BR43" s="11">
        <f t="shared" si="54"/>
        <v>266666.66666666669</v>
      </c>
      <c r="BS43" s="11">
        <f t="shared" ref="BS43:CR43" si="55">($C43*BS$35)*BS48</f>
        <v>266666.66666666669</v>
      </c>
      <c r="BT43" s="11">
        <f t="shared" si="55"/>
        <v>266666.66666666669</v>
      </c>
      <c r="BU43" s="11">
        <f t="shared" si="55"/>
        <v>266666.66666666669</v>
      </c>
      <c r="BV43" s="11">
        <f t="shared" si="55"/>
        <v>266666.66666666669</v>
      </c>
      <c r="BW43" s="11">
        <f t="shared" si="55"/>
        <v>266666.66666666669</v>
      </c>
      <c r="BX43" s="11">
        <f t="shared" si="55"/>
        <v>266666.66666666669</v>
      </c>
      <c r="BY43" s="11">
        <f t="shared" si="55"/>
        <v>266666.66666666669</v>
      </c>
      <c r="BZ43" s="11">
        <f t="shared" si="55"/>
        <v>266666.66666666669</v>
      </c>
      <c r="CA43" s="11">
        <f t="shared" si="55"/>
        <v>266666.66666666669</v>
      </c>
      <c r="CB43" s="11">
        <f t="shared" si="55"/>
        <v>266666.66666666669</v>
      </c>
      <c r="CC43" s="11">
        <f t="shared" si="55"/>
        <v>266666.66666666669</v>
      </c>
      <c r="CD43" s="11">
        <f t="shared" si="55"/>
        <v>266666.66666666669</v>
      </c>
      <c r="CE43" s="11">
        <f t="shared" si="55"/>
        <v>266666.66666666669</v>
      </c>
      <c r="CF43" s="11">
        <f t="shared" si="55"/>
        <v>266666.66666666669</v>
      </c>
      <c r="CG43" s="11">
        <f t="shared" si="55"/>
        <v>266666.66666666669</v>
      </c>
      <c r="CH43" s="11">
        <f t="shared" si="55"/>
        <v>266666.66666666669</v>
      </c>
      <c r="CI43" s="11">
        <f t="shared" si="55"/>
        <v>266666.66666666669</v>
      </c>
      <c r="CJ43" s="11">
        <f t="shared" si="55"/>
        <v>266666.66666666669</v>
      </c>
      <c r="CK43" s="11">
        <f t="shared" si="55"/>
        <v>266666.66666666669</v>
      </c>
      <c r="CL43" s="11">
        <f t="shared" si="55"/>
        <v>266666.66666666669</v>
      </c>
      <c r="CM43" s="11">
        <f t="shared" si="55"/>
        <v>266666.66666666669</v>
      </c>
      <c r="CN43" s="11">
        <f t="shared" si="55"/>
        <v>266666.66666666669</v>
      </c>
      <c r="CO43" s="11">
        <f t="shared" si="55"/>
        <v>266666.66666666669</v>
      </c>
      <c r="CP43" s="11">
        <f t="shared" si="55"/>
        <v>266666.66666666669</v>
      </c>
      <c r="CQ43" s="11">
        <f t="shared" si="55"/>
        <v>266666.66666666669</v>
      </c>
      <c r="CR43" s="11">
        <f t="shared" si="55"/>
        <v>266666.66666666669</v>
      </c>
    </row>
    <row r="44" spans="2:96" customFormat="1" x14ac:dyDescent="0.25">
      <c r="B44" t="s">
        <v>38</v>
      </c>
      <c r="G44" s="5">
        <f>SUM(G41:G43)</f>
        <v>0</v>
      </c>
      <c r="H44" s="5">
        <f t="shared" ref="H44:AM44" si="56">H43+H41</f>
        <v>0</v>
      </c>
      <c r="I44" s="5">
        <f t="shared" si="56"/>
        <v>0</v>
      </c>
      <c r="J44" s="5">
        <f t="shared" si="56"/>
        <v>0</v>
      </c>
      <c r="K44" s="5">
        <f t="shared" si="56"/>
        <v>0</v>
      </c>
      <c r="L44" s="5">
        <f t="shared" si="56"/>
        <v>0</v>
      </c>
      <c r="M44" s="5">
        <f t="shared" si="56"/>
        <v>0</v>
      </c>
      <c r="N44" s="5">
        <f t="shared" si="56"/>
        <v>0</v>
      </c>
      <c r="O44" s="5">
        <f t="shared" si="56"/>
        <v>0</v>
      </c>
      <c r="P44" s="5">
        <f t="shared" si="56"/>
        <v>0</v>
      </c>
      <c r="Q44" s="5">
        <f t="shared" si="56"/>
        <v>0</v>
      </c>
      <c r="R44" s="5">
        <f t="shared" si="56"/>
        <v>0</v>
      </c>
      <c r="S44" s="5">
        <f t="shared" si="56"/>
        <v>0</v>
      </c>
      <c r="T44" s="5">
        <f t="shared" si="56"/>
        <v>0</v>
      </c>
      <c r="U44" s="5">
        <f t="shared" si="56"/>
        <v>0</v>
      </c>
      <c r="V44" s="5">
        <f t="shared" si="56"/>
        <v>0</v>
      </c>
      <c r="W44" s="5">
        <f t="shared" si="56"/>
        <v>0</v>
      </c>
      <c r="X44" s="5">
        <f t="shared" si="56"/>
        <v>0</v>
      </c>
      <c r="Y44" s="5">
        <f t="shared" si="56"/>
        <v>0</v>
      </c>
      <c r="Z44" s="5">
        <f t="shared" si="56"/>
        <v>0</v>
      </c>
      <c r="AA44" s="5">
        <f t="shared" si="56"/>
        <v>0</v>
      </c>
      <c r="AB44" s="5">
        <f t="shared" si="56"/>
        <v>0</v>
      </c>
      <c r="AC44" s="5">
        <f t="shared" si="56"/>
        <v>0</v>
      </c>
      <c r="AD44" s="5">
        <f t="shared" si="56"/>
        <v>0</v>
      </c>
      <c r="AE44" s="5">
        <f t="shared" si="56"/>
        <v>133333.33333333334</v>
      </c>
      <c r="AF44" s="5">
        <f t="shared" si="56"/>
        <v>133333.33333333334</v>
      </c>
      <c r="AG44" s="5">
        <f t="shared" si="56"/>
        <v>133333.33333333334</v>
      </c>
      <c r="AH44" s="5">
        <f t="shared" si="56"/>
        <v>558333.33333333337</v>
      </c>
      <c r="AI44" s="5">
        <f t="shared" si="56"/>
        <v>558333.33333333337</v>
      </c>
      <c r="AJ44" s="5">
        <f t="shared" si="56"/>
        <v>691666.66666666674</v>
      </c>
      <c r="AK44" s="5">
        <f t="shared" si="56"/>
        <v>691666.66666666674</v>
      </c>
      <c r="AL44" s="5">
        <f t="shared" si="56"/>
        <v>691666.66666666674</v>
      </c>
      <c r="AM44" s="5">
        <f t="shared" si="56"/>
        <v>1116666.6666666667</v>
      </c>
      <c r="AN44" s="5">
        <f t="shared" ref="AN44:BS44" si="57">AN43+AN41</f>
        <v>1116666.6666666667</v>
      </c>
      <c r="AO44" s="5">
        <f t="shared" si="57"/>
        <v>1116666.6666666667</v>
      </c>
      <c r="AP44" s="5">
        <f t="shared" si="57"/>
        <v>1116666.6666666667</v>
      </c>
      <c r="AQ44" s="5">
        <f t="shared" si="57"/>
        <v>1129416.6666666667</v>
      </c>
      <c r="AR44" s="5">
        <f t="shared" si="57"/>
        <v>1129416.6666666667</v>
      </c>
      <c r="AS44" s="5">
        <f t="shared" si="57"/>
        <v>1129416.6666666667</v>
      </c>
      <c r="AT44" s="5">
        <f t="shared" si="57"/>
        <v>1129416.6666666667</v>
      </c>
      <c r="AU44" s="5">
        <f t="shared" si="57"/>
        <v>1129416.6666666667</v>
      </c>
      <c r="AV44" s="5">
        <f t="shared" si="57"/>
        <v>1142166.6666666667</v>
      </c>
      <c r="AW44" s="5">
        <f t="shared" si="57"/>
        <v>1142166.6666666667</v>
      </c>
      <c r="AX44" s="5">
        <f t="shared" si="57"/>
        <v>1142166.6666666667</v>
      </c>
      <c r="AY44" s="5">
        <f t="shared" si="57"/>
        <v>1142166.6666666667</v>
      </c>
      <c r="AZ44" s="5">
        <f t="shared" si="57"/>
        <v>1142166.6666666667</v>
      </c>
      <c r="BA44" s="5">
        <f t="shared" si="57"/>
        <v>1142166.6666666667</v>
      </c>
      <c r="BB44" s="5">
        <f t="shared" si="57"/>
        <v>1142166.6666666667</v>
      </c>
      <c r="BC44" s="5">
        <f t="shared" si="57"/>
        <v>1155299.1666666667</v>
      </c>
      <c r="BD44" s="5">
        <f t="shared" si="57"/>
        <v>1155299.1666666667</v>
      </c>
      <c r="BE44" s="5">
        <f t="shared" si="57"/>
        <v>1155299.1666666667</v>
      </c>
      <c r="BF44" s="5">
        <f t="shared" si="57"/>
        <v>1155299.1666666667</v>
      </c>
      <c r="BG44" s="5">
        <f t="shared" si="57"/>
        <v>1155299.1666666667</v>
      </c>
      <c r="BH44" s="5">
        <f t="shared" si="57"/>
        <v>1168431.6666666667</v>
      </c>
      <c r="BI44" s="5">
        <f t="shared" si="57"/>
        <v>1168431.6666666667</v>
      </c>
      <c r="BJ44" s="5">
        <f t="shared" si="57"/>
        <v>1168431.6666666667</v>
      </c>
      <c r="BK44" s="5">
        <f t="shared" si="57"/>
        <v>1168431.6666666667</v>
      </c>
      <c r="BL44" s="5">
        <f t="shared" si="57"/>
        <v>1168431.6666666667</v>
      </c>
      <c r="BM44" s="5">
        <f t="shared" si="57"/>
        <v>1168431.6666666667</v>
      </c>
      <c r="BN44" s="5">
        <f t="shared" si="57"/>
        <v>1168431.6666666667</v>
      </c>
      <c r="BO44" s="5">
        <f t="shared" si="57"/>
        <v>1181958.1416666666</v>
      </c>
      <c r="BP44" s="5">
        <f t="shared" si="57"/>
        <v>1181958.1416666666</v>
      </c>
      <c r="BQ44" s="5">
        <f t="shared" si="57"/>
        <v>1181958.1416666666</v>
      </c>
      <c r="BR44" s="5">
        <f t="shared" si="57"/>
        <v>1181958.1416666666</v>
      </c>
      <c r="BS44" s="5">
        <f t="shared" si="57"/>
        <v>1181958.1416666666</v>
      </c>
      <c r="BT44" s="5">
        <f t="shared" ref="BT44:CR44" si="58">BT43+BT41</f>
        <v>1195484.6166666667</v>
      </c>
      <c r="BU44" s="5">
        <f t="shared" si="58"/>
        <v>1195484.6166666667</v>
      </c>
      <c r="BV44" s="5">
        <f t="shared" si="58"/>
        <v>1195484.6166666667</v>
      </c>
      <c r="BW44" s="5">
        <f t="shared" si="58"/>
        <v>1195484.6166666667</v>
      </c>
      <c r="BX44" s="5">
        <f t="shared" si="58"/>
        <v>1195484.6166666667</v>
      </c>
      <c r="BY44" s="5">
        <f t="shared" si="58"/>
        <v>1195484.6166666667</v>
      </c>
      <c r="BZ44" s="5">
        <f t="shared" si="58"/>
        <v>1195484.6166666667</v>
      </c>
      <c r="CA44" s="5">
        <f t="shared" si="58"/>
        <v>1209416.8859166666</v>
      </c>
      <c r="CB44" s="5">
        <f t="shared" si="58"/>
        <v>1209416.8859166666</v>
      </c>
      <c r="CC44" s="5">
        <f t="shared" si="58"/>
        <v>1209416.8859166666</v>
      </c>
      <c r="CD44" s="5">
        <f t="shared" si="58"/>
        <v>1209416.8859166666</v>
      </c>
      <c r="CE44" s="5">
        <f t="shared" si="58"/>
        <v>1209416.8859166666</v>
      </c>
      <c r="CF44" s="5">
        <f t="shared" si="58"/>
        <v>1223349.1551666667</v>
      </c>
      <c r="CG44" s="5">
        <f t="shared" si="58"/>
        <v>1223349.1551666667</v>
      </c>
      <c r="CH44" s="5">
        <f t="shared" si="58"/>
        <v>1223349.1551666667</v>
      </c>
      <c r="CI44" s="5">
        <f t="shared" si="58"/>
        <v>1223349.1551666667</v>
      </c>
      <c r="CJ44" s="5">
        <f t="shared" si="58"/>
        <v>1223349.1551666667</v>
      </c>
      <c r="CK44" s="5">
        <f t="shared" si="58"/>
        <v>1223349.1551666667</v>
      </c>
      <c r="CL44" s="5">
        <f t="shared" si="58"/>
        <v>1223349.1551666667</v>
      </c>
      <c r="CM44" s="5">
        <f t="shared" si="58"/>
        <v>1237699.3924941667</v>
      </c>
      <c r="CN44" s="5">
        <f t="shared" si="58"/>
        <v>1237699.3924941667</v>
      </c>
      <c r="CO44" s="5">
        <f t="shared" si="58"/>
        <v>1237699.3924941667</v>
      </c>
      <c r="CP44" s="5">
        <f t="shared" si="58"/>
        <v>1237699.3924941667</v>
      </c>
      <c r="CQ44" s="5">
        <f t="shared" si="58"/>
        <v>1237699.3924941667</v>
      </c>
      <c r="CR44" s="5">
        <f t="shared" si="58"/>
        <v>1252049.6298216665</v>
      </c>
    </row>
    <row r="45" spans="2:96" customFormat="1" x14ac:dyDescent="0.25">
      <c r="B45" s="20" t="s">
        <v>28</v>
      </c>
      <c r="C45" s="15">
        <v>0.05</v>
      </c>
      <c r="G45" s="11">
        <f>(G35=1)*-($C45*G44)</f>
        <v>0</v>
      </c>
      <c r="H45" s="11">
        <f t="shared" ref="H45:BS45" si="59">(H35=1)*-($C45*H44)</f>
        <v>0</v>
      </c>
      <c r="I45" s="11">
        <f t="shared" si="59"/>
        <v>0</v>
      </c>
      <c r="J45" s="11">
        <f t="shared" si="59"/>
        <v>0</v>
      </c>
      <c r="K45" s="11">
        <f t="shared" si="59"/>
        <v>0</v>
      </c>
      <c r="L45" s="11">
        <f t="shared" si="59"/>
        <v>0</v>
      </c>
      <c r="M45" s="11">
        <f t="shared" si="59"/>
        <v>0</v>
      </c>
      <c r="N45" s="11">
        <f t="shared" si="59"/>
        <v>0</v>
      </c>
      <c r="O45" s="11">
        <f t="shared" si="59"/>
        <v>0</v>
      </c>
      <c r="P45" s="11">
        <f t="shared" si="59"/>
        <v>0</v>
      </c>
      <c r="Q45" s="11">
        <f t="shared" si="59"/>
        <v>0</v>
      </c>
      <c r="R45" s="11">
        <f t="shared" si="59"/>
        <v>0</v>
      </c>
      <c r="S45" s="11">
        <f t="shared" si="59"/>
        <v>0</v>
      </c>
      <c r="T45" s="11">
        <f t="shared" si="59"/>
        <v>0</v>
      </c>
      <c r="U45" s="11">
        <f t="shared" si="59"/>
        <v>0</v>
      </c>
      <c r="V45" s="11">
        <f t="shared" si="59"/>
        <v>0</v>
      </c>
      <c r="W45" s="11">
        <f t="shared" si="59"/>
        <v>0</v>
      </c>
      <c r="X45" s="11">
        <f t="shared" si="59"/>
        <v>0</v>
      </c>
      <c r="Y45" s="11">
        <f t="shared" si="59"/>
        <v>0</v>
      </c>
      <c r="Z45" s="11">
        <f t="shared" si="59"/>
        <v>0</v>
      </c>
      <c r="AA45" s="11">
        <f t="shared" si="59"/>
        <v>0</v>
      </c>
      <c r="AB45" s="11">
        <f t="shared" si="59"/>
        <v>0</v>
      </c>
      <c r="AC45" s="11">
        <f t="shared" si="59"/>
        <v>0</v>
      </c>
      <c r="AD45" s="11">
        <f t="shared" si="59"/>
        <v>0</v>
      </c>
      <c r="AE45" s="11">
        <f t="shared" si="59"/>
        <v>0</v>
      </c>
      <c r="AF45" s="11">
        <f t="shared" si="59"/>
        <v>0</v>
      </c>
      <c r="AG45" s="11">
        <f t="shared" si="59"/>
        <v>0</v>
      </c>
      <c r="AH45" s="11">
        <f t="shared" si="59"/>
        <v>0</v>
      </c>
      <c r="AI45" s="11">
        <f t="shared" si="59"/>
        <v>0</v>
      </c>
      <c r="AJ45" s="11">
        <f t="shared" si="59"/>
        <v>-34583.333333333336</v>
      </c>
      <c r="AK45" s="11">
        <f t="shared" si="59"/>
        <v>-34583.333333333336</v>
      </c>
      <c r="AL45" s="11">
        <f t="shared" si="59"/>
        <v>-34583.333333333336</v>
      </c>
      <c r="AM45" s="11">
        <f t="shared" si="59"/>
        <v>-55833.333333333343</v>
      </c>
      <c r="AN45" s="11">
        <f t="shared" si="59"/>
        <v>-55833.333333333343</v>
      </c>
      <c r="AO45" s="11">
        <f t="shared" si="59"/>
        <v>-55833.333333333343</v>
      </c>
      <c r="AP45" s="11">
        <f t="shared" si="59"/>
        <v>-55833.333333333343</v>
      </c>
      <c r="AQ45" s="11">
        <f t="shared" si="59"/>
        <v>-56470.833333333343</v>
      </c>
      <c r="AR45" s="11">
        <f t="shared" si="59"/>
        <v>-56470.833333333343</v>
      </c>
      <c r="AS45" s="11">
        <f t="shared" si="59"/>
        <v>-56470.833333333343</v>
      </c>
      <c r="AT45" s="11">
        <f t="shared" si="59"/>
        <v>-56470.833333333343</v>
      </c>
      <c r="AU45" s="11">
        <f t="shared" si="59"/>
        <v>-56470.833333333343</v>
      </c>
      <c r="AV45" s="11">
        <f t="shared" si="59"/>
        <v>-57108.333333333343</v>
      </c>
      <c r="AW45" s="11">
        <f t="shared" si="59"/>
        <v>-57108.333333333343</v>
      </c>
      <c r="AX45" s="11">
        <f t="shared" si="59"/>
        <v>-57108.333333333343</v>
      </c>
      <c r="AY45" s="11">
        <f t="shared" si="59"/>
        <v>-57108.333333333343</v>
      </c>
      <c r="AZ45" s="11">
        <f t="shared" si="59"/>
        <v>-57108.333333333343</v>
      </c>
      <c r="BA45" s="11">
        <f t="shared" si="59"/>
        <v>-57108.333333333343</v>
      </c>
      <c r="BB45" s="11">
        <f t="shared" si="59"/>
        <v>-57108.333333333343</v>
      </c>
      <c r="BC45" s="11">
        <f t="shared" si="59"/>
        <v>-57764.958333333343</v>
      </c>
      <c r="BD45" s="11">
        <f t="shared" si="59"/>
        <v>-57764.958333333343</v>
      </c>
      <c r="BE45" s="11">
        <f t="shared" si="59"/>
        <v>-57764.958333333343</v>
      </c>
      <c r="BF45" s="11">
        <f t="shared" si="59"/>
        <v>-57764.958333333343</v>
      </c>
      <c r="BG45" s="11">
        <f t="shared" si="59"/>
        <v>-57764.958333333343</v>
      </c>
      <c r="BH45" s="11">
        <f t="shared" si="59"/>
        <v>-58421.583333333343</v>
      </c>
      <c r="BI45" s="11">
        <f t="shared" si="59"/>
        <v>-58421.583333333343</v>
      </c>
      <c r="BJ45" s="11">
        <f t="shared" si="59"/>
        <v>-58421.583333333343</v>
      </c>
      <c r="BK45" s="11">
        <f t="shared" si="59"/>
        <v>-58421.583333333343</v>
      </c>
      <c r="BL45" s="11">
        <f t="shared" si="59"/>
        <v>-58421.583333333343</v>
      </c>
      <c r="BM45" s="11">
        <f t="shared" si="59"/>
        <v>-58421.583333333343</v>
      </c>
      <c r="BN45" s="11">
        <f t="shared" si="59"/>
        <v>-58421.583333333343</v>
      </c>
      <c r="BO45" s="11">
        <f t="shared" si="59"/>
        <v>-59097.907083333332</v>
      </c>
      <c r="BP45" s="11">
        <f t="shared" si="59"/>
        <v>-59097.907083333332</v>
      </c>
      <c r="BQ45" s="11">
        <f t="shared" si="59"/>
        <v>-59097.907083333332</v>
      </c>
      <c r="BR45" s="11">
        <f t="shared" si="59"/>
        <v>-59097.907083333332</v>
      </c>
      <c r="BS45" s="11">
        <f t="shared" si="59"/>
        <v>-59097.907083333332</v>
      </c>
      <c r="BT45" s="11">
        <f t="shared" ref="BT45:CR45" si="60">(BT35=1)*-($C45*BT44)</f>
        <v>-59774.230833333335</v>
      </c>
      <c r="BU45" s="11">
        <f t="shared" si="60"/>
        <v>-59774.230833333335</v>
      </c>
      <c r="BV45" s="11">
        <f t="shared" si="60"/>
        <v>-59774.230833333335</v>
      </c>
      <c r="BW45" s="11">
        <f t="shared" si="60"/>
        <v>-59774.230833333335</v>
      </c>
      <c r="BX45" s="11">
        <f t="shared" si="60"/>
        <v>-59774.230833333335</v>
      </c>
      <c r="BY45" s="11">
        <f t="shared" si="60"/>
        <v>-59774.230833333335</v>
      </c>
      <c r="BZ45" s="11">
        <f t="shared" si="60"/>
        <v>-59774.230833333335</v>
      </c>
      <c r="CA45" s="11">
        <f t="shared" si="60"/>
        <v>-60470.844295833333</v>
      </c>
      <c r="CB45" s="11">
        <f t="shared" si="60"/>
        <v>-60470.844295833333</v>
      </c>
      <c r="CC45" s="11">
        <f t="shared" si="60"/>
        <v>-60470.844295833333</v>
      </c>
      <c r="CD45" s="11">
        <f t="shared" si="60"/>
        <v>-60470.844295833333</v>
      </c>
      <c r="CE45" s="11">
        <f t="shared" si="60"/>
        <v>-60470.844295833333</v>
      </c>
      <c r="CF45" s="11">
        <f t="shared" si="60"/>
        <v>-61167.457758333338</v>
      </c>
      <c r="CG45" s="11">
        <f t="shared" si="60"/>
        <v>-61167.457758333338</v>
      </c>
      <c r="CH45" s="11">
        <f t="shared" si="60"/>
        <v>-61167.457758333338</v>
      </c>
      <c r="CI45" s="11">
        <f t="shared" si="60"/>
        <v>-61167.457758333338</v>
      </c>
      <c r="CJ45" s="11">
        <f t="shared" si="60"/>
        <v>-61167.457758333338</v>
      </c>
      <c r="CK45" s="11">
        <f t="shared" si="60"/>
        <v>-61167.457758333338</v>
      </c>
      <c r="CL45" s="11">
        <f t="shared" si="60"/>
        <v>-61167.457758333338</v>
      </c>
      <c r="CM45" s="11">
        <f t="shared" si="60"/>
        <v>-61884.969624708341</v>
      </c>
      <c r="CN45" s="11">
        <f t="shared" si="60"/>
        <v>-61884.969624708341</v>
      </c>
      <c r="CO45" s="11">
        <f t="shared" si="60"/>
        <v>-61884.969624708341</v>
      </c>
      <c r="CP45" s="11">
        <f t="shared" si="60"/>
        <v>-61884.969624708341</v>
      </c>
      <c r="CQ45" s="11">
        <f t="shared" si="60"/>
        <v>-61884.969624708341</v>
      </c>
      <c r="CR45" s="11">
        <f t="shared" si="60"/>
        <v>-62602.48149108333</v>
      </c>
    </row>
    <row r="46" spans="2:96" customFormat="1" x14ac:dyDescent="0.25">
      <c r="B46" t="s">
        <v>29</v>
      </c>
      <c r="G46" s="5">
        <f>+G44+G45</f>
        <v>0</v>
      </c>
      <c r="H46" s="5">
        <f t="shared" ref="H46:BS46" si="61">+H44+H45</f>
        <v>0</v>
      </c>
      <c r="I46" s="5">
        <f t="shared" si="61"/>
        <v>0</v>
      </c>
      <c r="J46" s="5">
        <f t="shared" si="61"/>
        <v>0</v>
      </c>
      <c r="K46" s="5">
        <f t="shared" si="61"/>
        <v>0</v>
      </c>
      <c r="L46" s="5">
        <f t="shared" si="61"/>
        <v>0</v>
      </c>
      <c r="M46" s="5">
        <f t="shared" si="61"/>
        <v>0</v>
      </c>
      <c r="N46" s="5">
        <f t="shared" si="61"/>
        <v>0</v>
      </c>
      <c r="O46" s="5">
        <f t="shared" si="61"/>
        <v>0</v>
      </c>
      <c r="P46" s="5">
        <f t="shared" si="61"/>
        <v>0</v>
      </c>
      <c r="Q46" s="5">
        <f t="shared" si="61"/>
        <v>0</v>
      </c>
      <c r="R46" s="5">
        <f t="shared" si="61"/>
        <v>0</v>
      </c>
      <c r="S46" s="5">
        <f t="shared" si="61"/>
        <v>0</v>
      </c>
      <c r="T46" s="5">
        <f t="shared" si="61"/>
        <v>0</v>
      </c>
      <c r="U46" s="5">
        <f t="shared" si="61"/>
        <v>0</v>
      </c>
      <c r="V46" s="5">
        <f t="shared" si="61"/>
        <v>0</v>
      </c>
      <c r="W46" s="5">
        <f t="shared" si="61"/>
        <v>0</v>
      </c>
      <c r="X46" s="5">
        <f t="shared" si="61"/>
        <v>0</v>
      </c>
      <c r="Y46" s="5">
        <f t="shared" si="61"/>
        <v>0</v>
      </c>
      <c r="Z46" s="5">
        <f t="shared" si="61"/>
        <v>0</v>
      </c>
      <c r="AA46" s="5">
        <f t="shared" si="61"/>
        <v>0</v>
      </c>
      <c r="AB46" s="5">
        <f t="shared" si="61"/>
        <v>0</v>
      </c>
      <c r="AC46" s="5">
        <f t="shared" si="61"/>
        <v>0</v>
      </c>
      <c r="AD46" s="5">
        <f t="shared" si="61"/>
        <v>0</v>
      </c>
      <c r="AE46" s="5">
        <f t="shared" si="61"/>
        <v>133333.33333333334</v>
      </c>
      <c r="AF46" s="5">
        <f t="shared" si="61"/>
        <v>133333.33333333334</v>
      </c>
      <c r="AG46" s="5">
        <f t="shared" si="61"/>
        <v>133333.33333333334</v>
      </c>
      <c r="AH46" s="5">
        <f t="shared" si="61"/>
        <v>558333.33333333337</v>
      </c>
      <c r="AI46" s="5">
        <f t="shared" si="61"/>
        <v>558333.33333333337</v>
      </c>
      <c r="AJ46" s="5">
        <f t="shared" si="61"/>
        <v>657083.33333333337</v>
      </c>
      <c r="AK46" s="5">
        <f t="shared" si="61"/>
        <v>657083.33333333337</v>
      </c>
      <c r="AL46" s="5">
        <f t="shared" si="61"/>
        <v>657083.33333333337</v>
      </c>
      <c r="AM46" s="5">
        <f t="shared" si="61"/>
        <v>1060833.3333333335</v>
      </c>
      <c r="AN46" s="5">
        <f t="shared" si="61"/>
        <v>1060833.3333333335</v>
      </c>
      <c r="AO46" s="5">
        <f t="shared" si="61"/>
        <v>1060833.3333333335</v>
      </c>
      <c r="AP46" s="5">
        <f t="shared" si="61"/>
        <v>1060833.3333333335</v>
      </c>
      <c r="AQ46" s="5">
        <f t="shared" si="61"/>
        <v>1072945.8333333335</v>
      </c>
      <c r="AR46" s="5">
        <f t="shared" si="61"/>
        <v>1072945.8333333335</v>
      </c>
      <c r="AS46" s="5">
        <f t="shared" si="61"/>
        <v>1072945.8333333335</v>
      </c>
      <c r="AT46" s="5">
        <f t="shared" si="61"/>
        <v>1072945.8333333335</v>
      </c>
      <c r="AU46" s="5">
        <f t="shared" si="61"/>
        <v>1072945.8333333335</v>
      </c>
      <c r="AV46" s="5">
        <f t="shared" si="61"/>
        <v>1085058.3333333335</v>
      </c>
      <c r="AW46" s="5">
        <f t="shared" si="61"/>
        <v>1085058.3333333335</v>
      </c>
      <c r="AX46" s="5">
        <f t="shared" si="61"/>
        <v>1085058.3333333335</v>
      </c>
      <c r="AY46" s="5">
        <f t="shared" si="61"/>
        <v>1085058.3333333335</v>
      </c>
      <c r="AZ46" s="5">
        <f t="shared" si="61"/>
        <v>1085058.3333333335</v>
      </c>
      <c r="BA46" s="5">
        <f t="shared" si="61"/>
        <v>1085058.3333333335</v>
      </c>
      <c r="BB46" s="5">
        <f t="shared" si="61"/>
        <v>1085058.3333333335</v>
      </c>
      <c r="BC46" s="5">
        <f t="shared" si="61"/>
        <v>1097534.2083333335</v>
      </c>
      <c r="BD46" s="5">
        <f t="shared" si="61"/>
        <v>1097534.2083333335</v>
      </c>
      <c r="BE46" s="5">
        <f t="shared" si="61"/>
        <v>1097534.2083333335</v>
      </c>
      <c r="BF46" s="5">
        <f t="shared" si="61"/>
        <v>1097534.2083333335</v>
      </c>
      <c r="BG46" s="5">
        <f t="shared" si="61"/>
        <v>1097534.2083333335</v>
      </c>
      <c r="BH46" s="5">
        <f t="shared" si="61"/>
        <v>1110010.0833333335</v>
      </c>
      <c r="BI46" s="5">
        <f t="shared" si="61"/>
        <v>1110010.0833333335</v>
      </c>
      <c r="BJ46" s="5">
        <f t="shared" si="61"/>
        <v>1110010.0833333335</v>
      </c>
      <c r="BK46" s="5">
        <f t="shared" si="61"/>
        <v>1110010.0833333335</v>
      </c>
      <c r="BL46" s="5">
        <f t="shared" si="61"/>
        <v>1110010.0833333335</v>
      </c>
      <c r="BM46" s="5">
        <f t="shared" si="61"/>
        <v>1110010.0833333335</v>
      </c>
      <c r="BN46" s="5">
        <f t="shared" si="61"/>
        <v>1110010.0833333335</v>
      </c>
      <c r="BO46" s="5">
        <f t="shared" si="61"/>
        <v>1122860.2345833334</v>
      </c>
      <c r="BP46" s="5">
        <f t="shared" si="61"/>
        <v>1122860.2345833334</v>
      </c>
      <c r="BQ46" s="5">
        <f t="shared" si="61"/>
        <v>1122860.2345833334</v>
      </c>
      <c r="BR46" s="5">
        <f t="shared" si="61"/>
        <v>1122860.2345833334</v>
      </c>
      <c r="BS46" s="5">
        <f t="shared" si="61"/>
        <v>1122860.2345833334</v>
      </c>
      <c r="BT46" s="5">
        <f t="shared" ref="BT46:CR46" si="62">+BT44+BT45</f>
        <v>1135710.3858333332</v>
      </c>
      <c r="BU46" s="5">
        <f t="shared" si="62"/>
        <v>1135710.3858333332</v>
      </c>
      <c r="BV46" s="5">
        <f t="shared" si="62"/>
        <v>1135710.3858333332</v>
      </c>
      <c r="BW46" s="5">
        <f t="shared" si="62"/>
        <v>1135710.3858333332</v>
      </c>
      <c r="BX46" s="5">
        <f t="shared" si="62"/>
        <v>1135710.3858333332</v>
      </c>
      <c r="BY46" s="5">
        <f t="shared" si="62"/>
        <v>1135710.3858333332</v>
      </c>
      <c r="BZ46" s="5">
        <f t="shared" si="62"/>
        <v>1135710.3858333332</v>
      </c>
      <c r="CA46" s="5">
        <f t="shared" si="62"/>
        <v>1148946.0416208333</v>
      </c>
      <c r="CB46" s="5">
        <f t="shared" si="62"/>
        <v>1148946.0416208333</v>
      </c>
      <c r="CC46" s="5">
        <f t="shared" si="62"/>
        <v>1148946.0416208333</v>
      </c>
      <c r="CD46" s="5">
        <f t="shared" si="62"/>
        <v>1148946.0416208333</v>
      </c>
      <c r="CE46" s="5">
        <f t="shared" si="62"/>
        <v>1148946.0416208333</v>
      </c>
      <c r="CF46" s="5">
        <f t="shared" si="62"/>
        <v>1162181.6974083334</v>
      </c>
      <c r="CG46" s="5">
        <f t="shared" si="62"/>
        <v>1162181.6974083334</v>
      </c>
      <c r="CH46" s="5">
        <f t="shared" si="62"/>
        <v>1162181.6974083334</v>
      </c>
      <c r="CI46" s="5">
        <f t="shared" si="62"/>
        <v>1162181.6974083334</v>
      </c>
      <c r="CJ46" s="5">
        <f t="shared" si="62"/>
        <v>1162181.6974083334</v>
      </c>
      <c r="CK46" s="5">
        <f t="shared" si="62"/>
        <v>1162181.6974083334</v>
      </c>
      <c r="CL46" s="5">
        <f t="shared" si="62"/>
        <v>1162181.6974083334</v>
      </c>
      <c r="CM46" s="5">
        <f t="shared" si="62"/>
        <v>1175814.4228694583</v>
      </c>
      <c r="CN46" s="5">
        <f t="shared" si="62"/>
        <v>1175814.4228694583</v>
      </c>
      <c r="CO46" s="5">
        <f t="shared" si="62"/>
        <v>1175814.4228694583</v>
      </c>
      <c r="CP46" s="5">
        <f t="shared" si="62"/>
        <v>1175814.4228694583</v>
      </c>
      <c r="CQ46" s="5">
        <f t="shared" si="62"/>
        <v>1175814.4228694583</v>
      </c>
      <c r="CR46" s="5">
        <f t="shared" si="62"/>
        <v>1189447.1483305832</v>
      </c>
    </row>
    <row r="47" spans="2:96" customFormat="1" x14ac:dyDescent="0.25">
      <c r="C47" s="10" t="s">
        <v>19</v>
      </c>
      <c r="D47" s="10" t="s">
        <v>32</v>
      </c>
      <c r="E47" s="10" t="s">
        <v>20</v>
      </c>
      <c r="F47" s="1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</row>
    <row r="48" spans="2:96" customFormat="1" x14ac:dyDescent="0.25">
      <c r="B48" s="20" t="s">
        <v>30</v>
      </c>
      <c r="C48" s="6">
        <f>D31</f>
        <v>25</v>
      </c>
      <c r="D48" s="16">
        <f>16*NRA</f>
        <v>3200000</v>
      </c>
      <c r="E48" s="15">
        <v>0</v>
      </c>
      <c r="G48" s="11">
        <f t="shared" ref="G48:AL48" si="63">(G$7&gt;=$C48)*$D48/12*(1+$E48)^(G$32-1)</f>
        <v>0</v>
      </c>
      <c r="H48" s="11">
        <f t="shared" si="63"/>
        <v>0</v>
      </c>
      <c r="I48" s="11">
        <f t="shared" si="63"/>
        <v>0</v>
      </c>
      <c r="J48" s="11">
        <f t="shared" si="63"/>
        <v>0</v>
      </c>
      <c r="K48" s="11">
        <f t="shared" si="63"/>
        <v>0</v>
      </c>
      <c r="L48" s="11">
        <f t="shared" si="63"/>
        <v>0</v>
      </c>
      <c r="M48" s="11">
        <f t="shared" si="63"/>
        <v>0</v>
      </c>
      <c r="N48" s="11">
        <f t="shared" si="63"/>
        <v>0</v>
      </c>
      <c r="O48" s="11">
        <f t="shared" si="63"/>
        <v>0</v>
      </c>
      <c r="P48" s="11">
        <f t="shared" si="63"/>
        <v>0</v>
      </c>
      <c r="Q48" s="11">
        <f t="shared" si="63"/>
        <v>0</v>
      </c>
      <c r="R48" s="11">
        <f t="shared" si="63"/>
        <v>0</v>
      </c>
      <c r="S48" s="11">
        <f t="shared" si="63"/>
        <v>0</v>
      </c>
      <c r="T48" s="11">
        <f t="shared" si="63"/>
        <v>0</v>
      </c>
      <c r="U48" s="11">
        <f t="shared" si="63"/>
        <v>0</v>
      </c>
      <c r="V48" s="11">
        <f t="shared" si="63"/>
        <v>0</v>
      </c>
      <c r="W48" s="11">
        <f t="shared" si="63"/>
        <v>0</v>
      </c>
      <c r="X48" s="11">
        <f t="shared" si="63"/>
        <v>0</v>
      </c>
      <c r="Y48" s="11">
        <f t="shared" si="63"/>
        <v>0</v>
      </c>
      <c r="Z48" s="11">
        <f t="shared" si="63"/>
        <v>0</v>
      </c>
      <c r="AA48" s="11">
        <f t="shared" si="63"/>
        <v>0</v>
      </c>
      <c r="AB48" s="11">
        <f t="shared" si="63"/>
        <v>0</v>
      </c>
      <c r="AC48" s="11">
        <f t="shared" si="63"/>
        <v>0</v>
      </c>
      <c r="AD48" s="11">
        <f t="shared" si="63"/>
        <v>0</v>
      </c>
      <c r="AE48" s="11">
        <f t="shared" si="63"/>
        <v>266666.66666666669</v>
      </c>
      <c r="AF48" s="11">
        <f t="shared" si="63"/>
        <v>266666.66666666669</v>
      </c>
      <c r="AG48" s="11">
        <f t="shared" si="63"/>
        <v>266666.66666666669</v>
      </c>
      <c r="AH48" s="11">
        <f t="shared" si="63"/>
        <v>266666.66666666669</v>
      </c>
      <c r="AI48" s="11">
        <f t="shared" si="63"/>
        <v>266666.66666666669</v>
      </c>
      <c r="AJ48" s="11">
        <f t="shared" si="63"/>
        <v>266666.66666666669</v>
      </c>
      <c r="AK48" s="11">
        <f t="shared" si="63"/>
        <v>266666.66666666669</v>
      </c>
      <c r="AL48" s="11">
        <f t="shared" si="63"/>
        <v>266666.66666666669</v>
      </c>
      <c r="AM48" s="11">
        <f t="shared" ref="AM48:BR48" si="64">(AM$7&gt;=$C48)*$D48/12*(1+$E48)^(AM$32-1)</f>
        <v>266666.66666666669</v>
      </c>
      <c r="AN48" s="11">
        <f t="shared" si="64"/>
        <v>266666.66666666669</v>
      </c>
      <c r="AO48" s="11">
        <f t="shared" si="64"/>
        <v>266666.66666666669</v>
      </c>
      <c r="AP48" s="11">
        <f t="shared" si="64"/>
        <v>266666.66666666669</v>
      </c>
      <c r="AQ48" s="11">
        <f t="shared" si="64"/>
        <v>266666.66666666669</v>
      </c>
      <c r="AR48" s="11">
        <f t="shared" si="64"/>
        <v>266666.66666666669</v>
      </c>
      <c r="AS48" s="11">
        <f t="shared" si="64"/>
        <v>266666.66666666669</v>
      </c>
      <c r="AT48" s="11">
        <f t="shared" si="64"/>
        <v>266666.66666666669</v>
      </c>
      <c r="AU48" s="11">
        <f t="shared" si="64"/>
        <v>266666.66666666669</v>
      </c>
      <c r="AV48" s="11">
        <f t="shared" si="64"/>
        <v>266666.66666666669</v>
      </c>
      <c r="AW48" s="11">
        <f t="shared" si="64"/>
        <v>266666.66666666669</v>
      </c>
      <c r="AX48" s="11">
        <f t="shared" si="64"/>
        <v>266666.66666666669</v>
      </c>
      <c r="AY48" s="11">
        <f t="shared" si="64"/>
        <v>266666.66666666669</v>
      </c>
      <c r="AZ48" s="11">
        <f t="shared" si="64"/>
        <v>266666.66666666669</v>
      </c>
      <c r="BA48" s="11">
        <f t="shared" si="64"/>
        <v>266666.66666666669</v>
      </c>
      <c r="BB48" s="11">
        <f t="shared" si="64"/>
        <v>266666.66666666669</v>
      </c>
      <c r="BC48" s="11">
        <f t="shared" si="64"/>
        <v>266666.66666666669</v>
      </c>
      <c r="BD48" s="11">
        <f t="shared" si="64"/>
        <v>266666.66666666669</v>
      </c>
      <c r="BE48" s="11">
        <f t="shared" si="64"/>
        <v>266666.66666666669</v>
      </c>
      <c r="BF48" s="11">
        <f t="shared" si="64"/>
        <v>266666.66666666669</v>
      </c>
      <c r="BG48" s="11">
        <f t="shared" si="64"/>
        <v>266666.66666666669</v>
      </c>
      <c r="BH48" s="11">
        <f t="shared" si="64"/>
        <v>266666.66666666669</v>
      </c>
      <c r="BI48" s="11">
        <f t="shared" si="64"/>
        <v>266666.66666666669</v>
      </c>
      <c r="BJ48" s="11">
        <f t="shared" si="64"/>
        <v>266666.66666666669</v>
      </c>
      <c r="BK48" s="11">
        <f t="shared" si="64"/>
        <v>266666.66666666669</v>
      </c>
      <c r="BL48" s="11">
        <f t="shared" si="64"/>
        <v>266666.66666666669</v>
      </c>
      <c r="BM48" s="11">
        <f t="shared" si="64"/>
        <v>266666.66666666669</v>
      </c>
      <c r="BN48" s="11">
        <f t="shared" si="64"/>
        <v>266666.66666666669</v>
      </c>
      <c r="BO48" s="11">
        <f t="shared" si="64"/>
        <v>266666.66666666669</v>
      </c>
      <c r="BP48" s="11">
        <f t="shared" si="64"/>
        <v>266666.66666666669</v>
      </c>
      <c r="BQ48" s="11">
        <f t="shared" si="64"/>
        <v>266666.66666666669</v>
      </c>
      <c r="BR48" s="11">
        <f t="shared" si="64"/>
        <v>266666.66666666669</v>
      </c>
      <c r="BS48" s="11">
        <f t="shared" ref="BS48:CR48" si="65">(BS$7&gt;=$C48)*$D48/12*(1+$E48)^(BS$32-1)</f>
        <v>266666.66666666669</v>
      </c>
      <c r="BT48" s="11">
        <f t="shared" si="65"/>
        <v>266666.66666666669</v>
      </c>
      <c r="BU48" s="11">
        <f t="shared" si="65"/>
        <v>266666.66666666669</v>
      </c>
      <c r="BV48" s="11">
        <f t="shared" si="65"/>
        <v>266666.66666666669</v>
      </c>
      <c r="BW48" s="11">
        <f t="shared" si="65"/>
        <v>266666.66666666669</v>
      </c>
      <c r="BX48" s="11">
        <f t="shared" si="65"/>
        <v>266666.66666666669</v>
      </c>
      <c r="BY48" s="11">
        <f t="shared" si="65"/>
        <v>266666.66666666669</v>
      </c>
      <c r="BZ48" s="11">
        <f t="shared" si="65"/>
        <v>266666.66666666669</v>
      </c>
      <c r="CA48" s="11">
        <f t="shared" si="65"/>
        <v>266666.66666666669</v>
      </c>
      <c r="CB48" s="11">
        <f t="shared" si="65"/>
        <v>266666.66666666669</v>
      </c>
      <c r="CC48" s="11">
        <f t="shared" si="65"/>
        <v>266666.66666666669</v>
      </c>
      <c r="CD48" s="11">
        <f t="shared" si="65"/>
        <v>266666.66666666669</v>
      </c>
      <c r="CE48" s="11">
        <f t="shared" si="65"/>
        <v>266666.66666666669</v>
      </c>
      <c r="CF48" s="11">
        <f t="shared" si="65"/>
        <v>266666.66666666669</v>
      </c>
      <c r="CG48" s="11">
        <f t="shared" si="65"/>
        <v>266666.66666666669</v>
      </c>
      <c r="CH48" s="11">
        <f t="shared" si="65"/>
        <v>266666.66666666669</v>
      </c>
      <c r="CI48" s="11">
        <f t="shared" si="65"/>
        <v>266666.66666666669</v>
      </c>
      <c r="CJ48" s="11">
        <f t="shared" si="65"/>
        <v>266666.66666666669</v>
      </c>
      <c r="CK48" s="11">
        <f t="shared" si="65"/>
        <v>266666.66666666669</v>
      </c>
      <c r="CL48" s="11">
        <f t="shared" si="65"/>
        <v>266666.66666666669</v>
      </c>
      <c r="CM48" s="11">
        <f t="shared" si="65"/>
        <v>266666.66666666669</v>
      </c>
      <c r="CN48" s="11">
        <f t="shared" si="65"/>
        <v>266666.66666666669</v>
      </c>
      <c r="CO48" s="11">
        <f t="shared" si="65"/>
        <v>266666.66666666669</v>
      </c>
      <c r="CP48" s="11">
        <f t="shared" si="65"/>
        <v>266666.66666666669</v>
      </c>
      <c r="CQ48" s="11">
        <f t="shared" si="65"/>
        <v>266666.66666666669</v>
      </c>
      <c r="CR48" s="11">
        <f t="shared" si="65"/>
        <v>266666.66666666669</v>
      </c>
    </row>
    <row r="49" spans="2:96" s="1" customFormat="1" x14ac:dyDescent="0.25">
      <c r="B49" s="1" t="s">
        <v>34</v>
      </c>
      <c r="G49" s="22">
        <f>G46-G48</f>
        <v>0</v>
      </c>
      <c r="H49" s="22">
        <f t="shared" ref="H49:BS49" si="66">H46-H48</f>
        <v>0</v>
      </c>
      <c r="I49" s="22">
        <f t="shared" si="66"/>
        <v>0</v>
      </c>
      <c r="J49" s="22">
        <f t="shared" si="66"/>
        <v>0</v>
      </c>
      <c r="K49" s="22">
        <f t="shared" si="66"/>
        <v>0</v>
      </c>
      <c r="L49" s="22">
        <f t="shared" si="66"/>
        <v>0</v>
      </c>
      <c r="M49" s="22">
        <f t="shared" si="66"/>
        <v>0</v>
      </c>
      <c r="N49" s="22">
        <f t="shared" si="66"/>
        <v>0</v>
      </c>
      <c r="O49" s="22">
        <f t="shared" si="66"/>
        <v>0</v>
      </c>
      <c r="P49" s="22">
        <f t="shared" si="66"/>
        <v>0</v>
      </c>
      <c r="Q49" s="22">
        <f t="shared" si="66"/>
        <v>0</v>
      </c>
      <c r="R49" s="22">
        <f t="shared" si="66"/>
        <v>0</v>
      </c>
      <c r="S49" s="22">
        <f t="shared" si="66"/>
        <v>0</v>
      </c>
      <c r="T49" s="22">
        <f t="shared" si="66"/>
        <v>0</v>
      </c>
      <c r="U49" s="22">
        <f t="shared" si="66"/>
        <v>0</v>
      </c>
      <c r="V49" s="22">
        <f t="shared" si="66"/>
        <v>0</v>
      </c>
      <c r="W49" s="22">
        <f t="shared" si="66"/>
        <v>0</v>
      </c>
      <c r="X49" s="22">
        <f t="shared" si="66"/>
        <v>0</v>
      </c>
      <c r="Y49" s="22">
        <f t="shared" si="66"/>
        <v>0</v>
      </c>
      <c r="Z49" s="22">
        <f t="shared" si="66"/>
        <v>0</v>
      </c>
      <c r="AA49" s="22">
        <f t="shared" si="66"/>
        <v>0</v>
      </c>
      <c r="AB49" s="22">
        <f t="shared" si="66"/>
        <v>0</v>
      </c>
      <c r="AC49" s="22">
        <f t="shared" si="66"/>
        <v>0</v>
      </c>
      <c r="AD49" s="22">
        <f t="shared" si="66"/>
        <v>0</v>
      </c>
      <c r="AE49" s="22">
        <f t="shared" si="66"/>
        <v>-133333.33333333334</v>
      </c>
      <c r="AF49" s="22">
        <f t="shared" si="66"/>
        <v>-133333.33333333334</v>
      </c>
      <c r="AG49" s="22">
        <f t="shared" si="66"/>
        <v>-133333.33333333334</v>
      </c>
      <c r="AH49" s="22">
        <f t="shared" si="66"/>
        <v>291666.66666666669</v>
      </c>
      <c r="AI49" s="22">
        <f t="shared" si="66"/>
        <v>291666.66666666669</v>
      </c>
      <c r="AJ49" s="22">
        <f t="shared" si="66"/>
        <v>390416.66666666669</v>
      </c>
      <c r="AK49" s="22">
        <f t="shared" si="66"/>
        <v>390416.66666666669</v>
      </c>
      <c r="AL49" s="22">
        <f t="shared" si="66"/>
        <v>390416.66666666669</v>
      </c>
      <c r="AM49" s="22">
        <f t="shared" si="66"/>
        <v>794166.66666666674</v>
      </c>
      <c r="AN49" s="22">
        <f t="shared" si="66"/>
        <v>794166.66666666674</v>
      </c>
      <c r="AO49" s="22">
        <f t="shared" si="66"/>
        <v>794166.66666666674</v>
      </c>
      <c r="AP49" s="22">
        <f t="shared" si="66"/>
        <v>794166.66666666674</v>
      </c>
      <c r="AQ49" s="22">
        <f t="shared" si="66"/>
        <v>806279.16666666674</v>
      </c>
      <c r="AR49" s="22">
        <f t="shared" si="66"/>
        <v>806279.16666666674</v>
      </c>
      <c r="AS49" s="22">
        <f t="shared" si="66"/>
        <v>806279.16666666674</v>
      </c>
      <c r="AT49" s="22">
        <f t="shared" si="66"/>
        <v>806279.16666666674</v>
      </c>
      <c r="AU49" s="22">
        <f t="shared" si="66"/>
        <v>806279.16666666674</v>
      </c>
      <c r="AV49" s="22">
        <f t="shared" si="66"/>
        <v>818391.66666666674</v>
      </c>
      <c r="AW49" s="22">
        <f t="shared" si="66"/>
        <v>818391.66666666674</v>
      </c>
      <c r="AX49" s="22">
        <f t="shared" si="66"/>
        <v>818391.66666666674</v>
      </c>
      <c r="AY49" s="22">
        <f t="shared" si="66"/>
        <v>818391.66666666674</v>
      </c>
      <c r="AZ49" s="22">
        <f t="shared" si="66"/>
        <v>818391.66666666674</v>
      </c>
      <c r="BA49" s="22">
        <f t="shared" si="66"/>
        <v>818391.66666666674</v>
      </c>
      <c r="BB49" s="22">
        <f t="shared" si="66"/>
        <v>818391.66666666674</v>
      </c>
      <c r="BC49" s="22">
        <f t="shared" si="66"/>
        <v>830867.54166666674</v>
      </c>
      <c r="BD49" s="22">
        <f t="shared" si="66"/>
        <v>830867.54166666674</v>
      </c>
      <c r="BE49" s="22">
        <f t="shared" si="66"/>
        <v>830867.54166666674</v>
      </c>
      <c r="BF49" s="22">
        <f t="shared" si="66"/>
        <v>830867.54166666674</v>
      </c>
      <c r="BG49" s="22">
        <f t="shared" si="66"/>
        <v>830867.54166666674</v>
      </c>
      <c r="BH49" s="22">
        <f t="shared" si="66"/>
        <v>843343.41666666674</v>
      </c>
      <c r="BI49" s="22">
        <f t="shared" si="66"/>
        <v>843343.41666666674</v>
      </c>
      <c r="BJ49" s="22">
        <f t="shared" si="66"/>
        <v>843343.41666666674</v>
      </c>
      <c r="BK49" s="22">
        <f t="shared" si="66"/>
        <v>843343.41666666674</v>
      </c>
      <c r="BL49" s="22">
        <f t="shared" si="66"/>
        <v>843343.41666666674</v>
      </c>
      <c r="BM49" s="22">
        <f t="shared" si="66"/>
        <v>843343.41666666674</v>
      </c>
      <c r="BN49" s="22">
        <f t="shared" si="66"/>
        <v>843343.41666666674</v>
      </c>
      <c r="BO49" s="22">
        <f t="shared" si="66"/>
        <v>856193.56791666662</v>
      </c>
      <c r="BP49" s="22">
        <f t="shared" si="66"/>
        <v>856193.56791666662</v>
      </c>
      <c r="BQ49" s="22">
        <f t="shared" si="66"/>
        <v>856193.56791666662</v>
      </c>
      <c r="BR49" s="22">
        <f t="shared" si="66"/>
        <v>856193.56791666662</v>
      </c>
      <c r="BS49" s="22">
        <f t="shared" si="66"/>
        <v>856193.56791666662</v>
      </c>
      <c r="BT49" s="22">
        <f t="shared" ref="BT49:CR49" si="67">BT46-BT48</f>
        <v>869043.7191666665</v>
      </c>
      <c r="BU49" s="22">
        <f t="shared" si="67"/>
        <v>869043.7191666665</v>
      </c>
      <c r="BV49" s="22">
        <f t="shared" si="67"/>
        <v>869043.7191666665</v>
      </c>
      <c r="BW49" s="22">
        <f t="shared" si="67"/>
        <v>869043.7191666665</v>
      </c>
      <c r="BX49" s="22">
        <f t="shared" si="67"/>
        <v>869043.7191666665</v>
      </c>
      <c r="BY49" s="22">
        <f t="shared" si="67"/>
        <v>869043.7191666665</v>
      </c>
      <c r="BZ49" s="22">
        <f t="shared" si="67"/>
        <v>869043.7191666665</v>
      </c>
      <c r="CA49" s="22">
        <f t="shared" si="67"/>
        <v>882279.37495416659</v>
      </c>
      <c r="CB49" s="22">
        <f t="shared" si="67"/>
        <v>882279.37495416659</v>
      </c>
      <c r="CC49" s="22">
        <f t="shared" si="67"/>
        <v>882279.37495416659</v>
      </c>
      <c r="CD49" s="22">
        <f t="shared" si="67"/>
        <v>882279.37495416659</v>
      </c>
      <c r="CE49" s="22">
        <f t="shared" si="67"/>
        <v>882279.37495416659</v>
      </c>
      <c r="CF49" s="22">
        <f t="shared" si="67"/>
        <v>895515.03074166668</v>
      </c>
      <c r="CG49" s="22">
        <f t="shared" si="67"/>
        <v>895515.03074166668</v>
      </c>
      <c r="CH49" s="22">
        <f t="shared" si="67"/>
        <v>895515.03074166668</v>
      </c>
      <c r="CI49" s="22">
        <f t="shared" si="67"/>
        <v>895515.03074166668</v>
      </c>
      <c r="CJ49" s="22">
        <f t="shared" si="67"/>
        <v>895515.03074166668</v>
      </c>
      <c r="CK49" s="22">
        <f t="shared" si="67"/>
        <v>895515.03074166668</v>
      </c>
      <c r="CL49" s="22">
        <f t="shared" si="67"/>
        <v>895515.03074166668</v>
      </c>
      <c r="CM49" s="22">
        <f t="shared" si="67"/>
        <v>909147.75620279158</v>
      </c>
      <c r="CN49" s="22">
        <f t="shared" si="67"/>
        <v>909147.75620279158</v>
      </c>
      <c r="CO49" s="22">
        <f t="shared" si="67"/>
        <v>909147.75620279158</v>
      </c>
      <c r="CP49" s="22">
        <f t="shared" si="67"/>
        <v>909147.75620279158</v>
      </c>
      <c r="CQ49" s="22">
        <f t="shared" si="67"/>
        <v>909147.75620279158</v>
      </c>
      <c r="CR49" s="22">
        <f t="shared" si="67"/>
        <v>922780.48166391649</v>
      </c>
    </row>
    <row r="50" spans="2:96" customFormat="1" x14ac:dyDescent="0.25">
      <c r="B50" s="20" t="s">
        <v>36</v>
      </c>
      <c r="C50" s="6">
        <f>D31</f>
        <v>25</v>
      </c>
      <c r="D50" s="16">
        <v>0</v>
      </c>
      <c r="E50" s="15">
        <v>0</v>
      </c>
      <c r="G50" s="11">
        <f t="shared" ref="G50:AL50" si="68">(G$7&gt;=$C50)*$D50/12*(1+$E50)^(G$32-1)</f>
        <v>0</v>
      </c>
      <c r="H50" s="11">
        <f t="shared" si="68"/>
        <v>0</v>
      </c>
      <c r="I50" s="11">
        <f t="shared" si="68"/>
        <v>0</v>
      </c>
      <c r="J50" s="11">
        <f t="shared" si="68"/>
        <v>0</v>
      </c>
      <c r="K50" s="11">
        <f t="shared" si="68"/>
        <v>0</v>
      </c>
      <c r="L50" s="11">
        <f t="shared" si="68"/>
        <v>0</v>
      </c>
      <c r="M50" s="11">
        <f t="shared" si="68"/>
        <v>0</v>
      </c>
      <c r="N50" s="11">
        <f t="shared" si="68"/>
        <v>0</v>
      </c>
      <c r="O50" s="11">
        <f t="shared" si="68"/>
        <v>0</v>
      </c>
      <c r="P50" s="11">
        <f t="shared" si="68"/>
        <v>0</v>
      </c>
      <c r="Q50" s="11">
        <f t="shared" si="68"/>
        <v>0</v>
      </c>
      <c r="R50" s="11">
        <f t="shared" si="68"/>
        <v>0</v>
      </c>
      <c r="S50" s="11">
        <f t="shared" si="68"/>
        <v>0</v>
      </c>
      <c r="T50" s="11">
        <f t="shared" si="68"/>
        <v>0</v>
      </c>
      <c r="U50" s="11">
        <f t="shared" si="68"/>
        <v>0</v>
      </c>
      <c r="V50" s="11">
        <f t="shared" si="68"/>
        <v>0</v>
      </c>
      <c r="W50" s="11">
        <f t="shared" si="68"/>
        <v>0</v>
      </c>
      <c r="X50" s="11">
        <f t="shared" si="68"/>
        <v>0</v>
      </c>
      <c r="Y50" s="11">
        <f t="shared" si="68"/>
        <v>0</v>
      </c>
      <c r="Z50" s="11">
        <f t="shared" si="68"/>
        <v>0</v>
      </c>
      <c r="AA50" s="11">
        <f t="shared" si="68"/>
        <v>0</v>
      </c>
      <c r="AB50" s="11">
        <f t="shared" si="68"/>
        <v>0</v>
      </c>
      <c r="AC50" s="11">
        <f t="shared" si="68"/>
        <v>0</v>
      </c>
      <c r="AD50" s="11">
        <f t="shared" si="68"/>
        <v>0</v>
      </c>
      <c r="AE50" s="11">
        <f t="shared" si="68"/>
        <v>0</v>
      </c>
      <c r="AF50" s="11">
        <f t="shared" si="68"/>
        <v>0</v>
      </c>
      <c r="AG50" s="11">
        <f t="shared" si="68"/>
        <v>0</v>
      </c>
      <c r="AH50" s="11">
        <f t="shared" si="68"/>
        <v>0</v>
      </c>
      <c r="AI50" s="11">
        <f t="shared" si="68"/>
        <v>0</v>
      </c>
      <c r="AJ50" s="11">
        <f t="shared" si="68"/>
        <v>0</v>
      </c>
      <c r="AK50" s="11">
        <f t="shared" si="68"/>
        <v>0</v>
      </c>
      <c r="AL50" s="11">
        <f t="shared" si="68"/>
        <v>0</v>
      </c>
      <c r="AM50" s="11">
        <f t="shared" ref="AM50:BR50" si="69">(AM$7&gt;=$C50)*$D50/12*(1+$E50)^(AM$32-1)</f>
        <v>0</v>
      </c>
      <c r="AN50" s="11">
        <f t="shared" si="69"/>
        <v>0</v>
      </c>
      <c r="AO50" s="11">
        <f t="shared" si="69"/>
        <v>0</v>
      </c>
      <c r="AP50" s="11">
        <f t="shared" si="69"/>
        <v>0</v>
      </c>
      <c r="AQ50" s="11">
        <f t="shared" si="69"/>
        <v>0</v>
      </c>
      <c r="AR50" s="11">
        <f t="shared" si="69"/>
        <v>0</v>
      </c>
      <c r="AS50" s="11">
        <f t="shared" si="69"/>
        <v>0</v>
      </c>
      <c r="AT50" s="11">
        <f t="shared" si="69"/>
        <v>0</v>
      </c>
      <c r="AU50" s="11">
        <f t="shared" si="69"/>
        <v>0</v>
      </c>
      <c r="AV50" s="11">
        <f t="shared" si="69"/>
        <v>0</v>
      </c>
      <c r="AW50" s="11">
        <f t="shared" si="69"/>
        <v>0</v>
      </c>
      <c r="AX50" s="11">
        <f t="shared" si="69"/>
        <v>0</v>
      </c>
      <c r="AY50" s="11">
        <f t="shared" si="69"/>
        <v>0</v>
      </c>
      <c r="AZ50" s="11">
        <f t="shared" si="69"/>
        <v>0</v>
      </c>
      <c r="BA50" s="11">
        <f t="shared" si="69"/>
        <v>0</v>
      </c>
      <c r="BB50" s="11">
        <f t="shared" si="69"/>
        <v>0</v>
      </c>
      <c r="BC50" s="11">
        <f t="shared" si="69"/>
        <v>0</v>
      </c>
      <c r="BD50" s="11">
        <f t="shared" si="69"/>
        <v>0</v>
      </c>
      <c r="BE50" s="11">
        <f t="shared" si="69"/>
        <v>0</v>
      </c>
      <c r="BF50" s="11">
        <f t="shared" si="69"/>
        <v>0</v>
      </c>
      <c r="BG50" s="11">
        <f t="shared" si="69"/>
        <v>0</v>
      </c>
      <c r="BH50" s="11">
        <f t="shared" si="69"/>
        <v>0</v>
      </c>
      <c r="BI50" s="11">
        <f t="shared" si="69"/>
        <v>0</v>
      </c>
      <c r="BJ50" s="11">
        <f t="shared" si="69"/>
        <v>0</v>
      </c>
      <c r="BK50" s="11">
        <f t="shared" si="69"/>
        <v>0</v>
      </c>
      <c r="BL50" s="11">
        <f t="shared" si="69"/>
        <v>0</v>
      </c>
      <c r="BM50" s="11">
        <f t="shared" si="69"/>
        <v>0</v>
      </c>
      <c r="BN50" s="11">
        <f t="shared" si="69"/>
        <v>0</v>
      </c>
      <c r="BO50" s="11">
        <f t="shared" si="69"/>
        <v>0</v>
      </c>
      <c r="BP50" s="11">
        <f t="shared" si="69"/>
        <v>0</v>
      </c>
      <c r="BQ50" s="11">
        <f t="shared" si="69"/>
        <v>0</v>
      </c>
      <c r="BR50" s="11">
        <f t="shared" si="69"/>
        <v>0</v>
      </c>
      <c r="BS50" s="11">
        <f t="shared" ref="BS50:CR50" si="70">(BS$7&gt;=$C50)*$D50/12*(1+$E50)^(BS$32-1)</f>
        <v>0</v>
      </c>
      <c r="BT50" s="11">
        <f t="shared" si="70"/>
        <v>0</v>
      </c>
      <c r="BU50" s="11">
        <f t="shared" si="70"/>
        <v>0</v>
      </c>
      <c r="BV50" s="11">
        <f t="shared" si="70"/>
        <v>0</v>
      </c>
      <c r="BW50" s="11">
        <f t="shared" si="70"/>
        <v>0</v>
      </c>
      <c r="BX50" s="11">
        <f t="shared" si="70"/>
        <v>0</v>
      </c>
      <c r="BY50" s="11">
        <f t="shared" si="70"/>
        <v>0</v>
      </c>
      <c r="BZ50" s="11">
        <f t="shared" si="70"/>
        <v>0</v>
      </c>
      <c r="CA50" s="11">
        <f t="shared" si="70"/>
        <v>0</v>
      </c>
      <c r="CB50" s="11">
        <f t="shared" si="70"/>
        <v>0</v>
      </c>
      <c r="CC50" s="11">
        <f t="shared" si="70"/>
        <v>0</v>
      </c>
      <c r="CD50" s="11">
        <f t="shared" si="70"/>
        <v>0</v>
      </c>
      <c r="CE50" s="11">
        <f t="shared" si="70"/>
        <v>0</v>
      </c>
      <c r="CF50" s="11">
        <f t="shared" si="70"/>
        <v>0</v>
      </c>
      <c r="CG50" s="11">
        <f t="shared" si="70"/>
        <v>0</v>
      </c>
      <c r="CH50" s="11">
        <f t="shared" si="70"/>
        <v>0</v>
      </c>
      <c r="CI50" s="11">
        <f t="shared" si="70"/>
        <v>0</v>
      </c>
      <c r="CJ50" s="11">
        <f t="shared" si="70"/>
        <v>0</v>
      </c>
      <c r="CK50" s="11">
        <f t="shared" si="70"/>
        <v>0</v>
      </c>
      <c r="CL50" s="11">
        <f t="shared" si="70"/>
        <v>0</v>
      </c>
      <c r="CM50" s="11">
        <f t="shared" si="70"/>
        <v>0</v>
      </c>
      <c r="CN50" s="11">
        <f t="shared" si="70"/>
        <v>0</v>
      </c>
      <c r="CO50" s="11">
        <f t="shared" si="70"/>
        <v>0</v>
      </c>
      <c r="CP50" s="11">
        <f t="shared" si="70"/>
        <v>0</v>
      </c>
      <c r="CQ50" s="11">
        <f t="shared" si="70"/>
        <v>0</v>
      </c>
      <c r="CR50" s="11">
        <f t="shared" si="70"/>
        <v>0</v>
      </c>
    </row>
    <row r="51" spans="2:96" s="1" customFormat="1" x14ac:dyDescent="0.25">
      <c r="B51" s="1" t="s">
        <v>39</v>
      </c>
      <c r="D51" s="27"/>
      <c r="G51" s="22">
        <f>G49-G50</f>
        <v>0</v>
      </c>
      <c r="H51" s="22">
        <f t="shared" ref="H51:BS51" si="71">H49-H50</f>
        <v>0</v>
      </c>
      <c r="I51" s="22">
        <f t="shared" si="71"/>
        <v>0</v>
      </c>
      <c r="J51" s="22">
        <f t="shared" si="71"/>
        <v>0</v>
      </c>
      <c r="K51" s="22">
        <f t="shared" si="71"/>
        <v>0</v>
      </c>
      <c r="L51" s="22">
        <f t="shared" si="71"/>
        <v>0</v>
      </c>
      <c r="M51" s="22">
        <f t="shared" si="71"/>
        <v>0</v>
      </c>
      <c r="N51" s="22">
        <f t="shared" si="71"/>
        <v>0</v>
      </c>
      <c r="O51" s="22">
        <f t="shared" si="71"/>
        <v>0</v>
      </c>
      <c r="P51" s="22">
        <f t="shared" si="71"/>
        <v>0</v>
      </c>
      <c r="Q51" s="22">
        <f t="shared" si="71"/>
        <v>0</v>
      </c>
      <c r="R51" s="22">
        <f t="shared" si="71"/>
        <v>0</v>
      </c>
      <c r="S51" s="22">
        <f t="shared" si="71"/>
        <v>0</v>
      </c>
      <c r="T51" s="22">
        <f t="shared" si="71"/>
        <v>0</v>
      </c>
      <c r="U51" s="22">
        <f t="shared" si="71"/>
        <v>0</v>
      </c>
      <c r="V51" s="22">
        <f t="shared" si="71"/>
        <v>0</v>
      </c>
      <c r="W51" s="22">
        <f t="shared" si="71"/>
        <v>0</v>
      </c>
      <c r="X51" s="22">
        <f t="shared" si="71"/>
        <v>0</v>
      </c>
      <c r="Y51" s="22">
        <f t="shared" si="71"/>
        <v>0</v>
      </c>
      <c r="Z51" s="22">
        <f t="shared" si="71"/>
        <v>0</v>
      </c>
      <c r="AA51" s="22">
        <f t="shared" si="71"/>
        <v>0</v>
      </c>
      <c r="AB51" s="22">
        <f t="shared" si="71"/>
        <v>0</v>
      </c>
      <c r="AC51" s="22">
        <f t="shared" si="71"/>
        <v>0</v>
      </c>
      <c r="AD51" s="22">
        <f t="shared" si="71"/>
        <v>0</v>
      </c>
      <c r="AE51" s="22">
        <f t="shared" si="71"/>
        <v>-133333.33333333334</v>
      </c>
      <c r="AF51" s="22">
        <f t="shared" si="71"/>
        <v>-133333.33333333334</v>
      </c>
      <c r="AG51" s="22">
        <f t="shared" si="71"/>
        <v>-133333.33333333334</v>
      </c>
      <c r="AH51" s="22">
        <f t="shared" si="71"/>
        <v>291666.66666666669</v>
      </c>
      <c r="AI51" s="22">
        <f t="shared" si="71"/>
        <v>291666.66666666669</v>
      </c>
      <c r="AJ51" s="22">
        <f t="shared" si="71"/>
        <v>390416.66666666669</v>
      </c>
      <c r="AK51" s="22">
        <f t="shared" si="71"/>
        <v>390416.66666666669</v>
      </c>
      <c r="AL51" s="22">
        <f t="shared" si="71"/>
        <v>390416.66666666669</v>
      </c>
      <c r="AM51" s="22">
        <f t="shared" si="71"/>
        <v>794166.66666666674</v>
      </c>
      <c r="AN51" s="22">
        <f t="shared" si="71"/>
        <v>794166.66666666674</v>
      </c>
      <c r="AO51" s="22">
        <f t="shared" si="71"/>
        <v>794166.66666666674</v>
      </c>
      <c r="AP51" s="22">
        <f t="shared" si="71"/>
        <v>794166.66666666674</v>
      </c>
      <c r="AQ51" s="22">
        <f t="shared" si="71"/>
        <v>806279.16666666674</v>
      </c>
      <c r="AR51" s="22">
        <f t="shared" si="71"/>
        <v>806279.16666666674</v>
      </c>
      <c r="AS51" s="22">
        <f t="shared" si="71"/>
        <v>806279.16666666674</v>
      </c>
      <c r="AT51" s="22">
        <f t="shared" si="71"/>
        <v>806279.16666666674</v>
      </c>
      <c r="AU51" s="22">
        <f t="shared" si="71"/>
        <v>806279.16666666674</v>
      </c>
      <c r="AV51" s="22">
        <f t="shared" si="71"/>
        <v>818391.66666666674</v>
      </c>
      <c r="AW51" s="22">
        <f t="shared" si="71"/>
        <v>818391.66666666674</v>
      </c>
      <c r="AX51" s="22">
        <f t="shared" si="71"/>
        <v>818391.66666666674</v>
      </c>
      <c r="AY51" s="22">
        <f t="shared" si="71"/>
        <v>818391.66666666674</v>
      </c>
      <c r="AZ51" s="22">
        <f t="shared" si="71"/>
        <v>818391.66666666674</v>
      </c>
      <c r="BA51" s="22">
        <f t="shared" si="71"/>
        <v>818391.66666666674</v>
      </c>
      <c r="BB51" s="22">
        <f t="shared" si="71"/>
        <v>818391.66666666674</v>
      </c>
      <c r="BC51" s="22">
        <f t="shared" si="71"/>
        <v>830867.54166666674</v>
      </c>
      <c r="BD51" s="22">
        <f t="shared" si="71"/>
        <v>830867.54166666674</v>
      </c>
      <c r="BE51" s="22">
        <f t="shared" si="71"/>
        <v>830867.54166666674</v>
      </c>
      <c r="BF51" s="22">
        <f t="shared" si="71"/>
        <v>830867.54166666674</v>
      </c>
      <c r="BG51" s="22">
        <f t="shared" si="71"/>
        <v>830867.54166666674</v>
      </c>
      <c r="BH51" s="22">
        <f t="shared" si="71"/>
        <v>843343.41666666674</v>
      </c>
      <c r="BI51" s="22">
        <f t="shared" si="71"/>
        <v>843343.41666666674</v>
      </c>
      <c r="BJ51" s="22">
        <f t="shared" si="71"/>
        <v>843343.41666666674</v>
      </c>
      <c r="BK51" s="22">
        <f t="shared" si="71"/>
        <v>843343.41666666674</v>
      </c>
      <c r="BL51" s="22">
        <f t="shared" si="71"/>
        <v>843343.41666666674</v>
      </c>
      <c r="BM51" s="22">
        <f t="shared" si="71"/>
        <v>843343.41666666674</v>
      </c>
      <c r="BN51" s="22">
        <f t="shared" si="71"/>
        <v>843343.41666666674</v>
      </c>
      <c r="BO51" s="22">
        <f t="shared" si="71"/>
        <v>856193.56791666662</v>
      </c>
      <c r="BP51" s="22">
        <f t="shared" si="71"/>
        <v>856193.56791666662</v>
      </c>
      <c r="BQ51" s="22">
        <f t="shared" si="71"/>
        <v>856193.56791666662</v>
      </c>
      <c r="BR51" s="22">
        <f t="shared" si="71"/>
        <v>856193.56791666662</v>
      </c>
      <c r="BS51" s="22">
        <f t="shared" si="71"/>
        <v>856193.56791666662</v>
      </c>
      <c r="BT51" s="22">
        <f t="shared" ref="BT51:CR51" si="72">BT49-BT50</f>
        <v>869043.7191666665</v>
      </c>
      <c r="BU51" s="22">
        <f t="shared" si="72"/>
        <v>869043.7191666665</v>
      </c>
      <c r="BV51" s="22">
        <f t="shared" si="72"/>
        <v>869043.7191666665</v>
      </c>
      <c r="BW51" s="22">
        <f t="shared" si="72"/>
        <v>869043.7191666665</v>
      </c>
      <c r="BX51" s="22">
        <f t="shared" si="72"/>
        <v>869043.7191666665</v>
      </c>
      <c r="BY51" s="22">
        <f t="shared" si="72"/>
        <v>869043.7191666665</v>
      </c>
      <c r="BZ51" s="22">
        <f t="shared" si="72"/>
        <v>869043.7191666665</v>
      </c>
      <c r="CA51" s="22">
        <f t="shared" si="72"/>
        <v>882279.37495416659</v>
      </c>
      <c r="CB51" s="22">
        <f t="shared" si="72"/>
        <v>882279.37495416659</v>
      </c>
      <c r="CC51" s="22">
        <f t="shared" si="72"/>
        <v>882279.37495416659</v>
      </c>
      <c r="CD51" s="22">
        <f t="shared" si="72"/>
        <v>882279.37495416659</v>
      </c>
      <c r="CE51" s="22">
        <f t="shared" si="72"/>
        <v>882279.37495416659</v>
      </c>
      <c r="CF51" s="22">
        <f t="shared" si="72"/>
        <v>895515.03074166668</v>
      </c>
      <c r="CG51" s="22">
        <f t="shared" si="72"/>
        <v>895515.03074166668</v>
      </c>
      <c r="CH51" s="22">
        <f t="shared" si="72"/>
        <v>895515.03074166668</v>
      </c>
      <c r="CI51" s="22">
        <f t="shared" si="72"/>
        <v>895515.03074166668</v>
      </c>
      <c r="CJ51" s="22">
        <f t="shared" si="72"/>
        <v>895515.03074166668</v>
      </c>
      <c r="CK51" s="22">
        <f t="shared" si="72"/>
        <v>895515.03074166668</v>
      </c>
      <c r="CL51" s="22">
        <f t="shared" si="72"/>
        <v>895515.03074166668</v>
      </c>
      <c r="CM51" s="22">
        <f t="shared" si="72"/>
        <v>909147.75620279158</v>
      </c>
      <c r="CN51" s="22">
        <f t="shared" si="72"/>
        <v>909147.75620279158</v>
      </c>
      <c r="CO51" s="22">
        <f t="shared" si="72"/>
        <v>909147.75620279158</v>
      </c>
      <c r="CP51" s="22">
        <f t="shared" si="72"/>
        <v>909147.75620279158</v>
      </c>
      <c r="CQ51" s="22">
        <f t="shared" si="72"/>
        <v>909147.75620279158</v>
      </c>
      <c r="CR51" s="22">
        <f t="shared" si="72"/>
        <v>922780.48166391649</v>
      </c>
    </row>
    <row r="52" spans="2:96" x14ac:dyDescent="0.25">
      <c r="B52" s="30" t="s">
        <v>54</v>
      </c>
      <c r="G52" s="26">
        <f t="shared" ref="G52:AL52" si="73">IF(G7&lt;Breakeven,0,$C$25*$E$25/12)</f>
        <v>0</v>
      </c>
      <c r="H52" s="11">
        <f t="shared" si="73"/>
        <v>0</v>
      </c>
      <c r="I52" s="11">
        <f t="shared" si="73"/>
        <v>0</v>
      </c>
      <c r="J52" s="11">
        <f t="shared" si="73"/>
        <v>0</v>
      </c>
      <c r="K52" s="11">
        <f t="shared" si="73"/>
        <v>0</v>
      </c>
      <c r="L52" s="11">
        <f t="shared" si="73"/>
        <v>0</v>
      </c>
      <c r="M52" s="11">
        <f t="shared" si="73"/>
        <v>0</v>
      </c>
      <c r="N52" s="11">
        <f t="shared" si="73"/>
        <v>0</v>
      </c>
      <c r="O52" s="11">
        <f t="shared" si="73"/>
        <v>0</v>
      </c>
      <c r="P52" s="11">
        <f t="shared" si="73"/>
        <v>0</v>
      </c>
      <c r="Q52" s="11">
        <f t="shared" si="73"/>
        <v>0</v>
      </c>
      <c r="R52" s="11">
        <f t="shared" si="73"/>
        <v>0</v>
      </c>
      <c r="S52" s="11">
        <f t="shared" si="73"/>
        <v>0</v>
      </c>
      <c r="T52" s="11">
        <f t="shared" si="73"/>
        <v>0</v>
      </c>
      <c r="U52" s="11">
        <f t="shared" si="73"/>
        <v>0</v>
      </c>
      <c r="V52" s="11">
        <f t="shared" si="73"/>
        <v>0</v>
      </c>
      <c r="W52" s="11">
        <f t="shared" si="73"/>
        <v>0</v>
      </c>
      <c r="X52" s="11">
        <f t="shared" si="73"/>
        <v>0</v>
      </c>
      <c r="Y52" s="11">
        <f t="shared" si="73"/>
        <v>0</v>
      </c>
      <c r="Z52" s="11">
        <f t="shared" si="73"/>
        <v>0</v>
      </c>
      <c r="AA52" s="11">
        <f t="shared" si="73"/>
        <v>0</v>
      </c>
      <c r="AB52" s="11">
        <f t="shared" si="73"/>
        <v>0</v>
      </c>
      <c r="AC52" s="11">
        <f t="shared" si="73"/>
        <v>0</v>
      </c>
      <c r="AD52" s="11">
        <f t="shared" si="73"/>
        <v>0</v>
      </c>
      <c r="AE52" s="11">
        <f t="shared" si="73"/>
        <v>0</v>
      </c>
      <c r="AF52" s="11">
        <f t="shared" si="73"/>
        <v>0</v>
      </c>
      <c r="AG52" s="11">
        <f t="shared" si="73"/>
        <v>0</v>
      </c>
      <c r="AH52" s="11">
        <f t="shared" ca="1" si="73"/>
        <v>268030.50060674734</v>
      </c>
      <c r="AI52" s="11">
        <f t="shared" ca="1" si="73"/>
        <v>268030.50060674734</v>
      </c>
      <c r="AJ52" s="11">
        <f t="shared" ca="1" si="73"/>
        <v>268030.50060674734</v>
      </c>
      <c r="AK52" s="11">
        <f t="shared" ca="1" si="73"/>
        <v>268030.50060674734</v>
      </c>
      <c r="AL52" s="11">
        <f t="shared" ca="1" si="73"/>
        <v>268030.50060674734</v>
      </c>
      <c r="AM52" s="11">
        <f t="shared" ref="AM52:BR52" ca="1" si="74">IF(AM7&lt;Breakeven,0,$C$25*$E$25/12)</f>
        <v>268030.50060674734</v>
      </c>
      <c r="AN52" s="11">
        <f t="shared" ca="1" si="74"/>
        <v>268030.50060674734</v>
      </c>
      <c r="AO52" s="11">
        <f t="shared" ca="1" si="74"/>
        <v>268030.50060674734</v>
      </c>
      <c r="AP52" s="11">
        <f t="shared" ca="1" si="74"/>
        <v>268030.50060674734</v>
      </c>
      <c r="AQ52" s="11">
        <f t="shared" ca="1" si="74"/>
        <v>268030.50060674734</v>
      </c>
      <c r="AR52" s="11">
        <f t="shared" ca="1" si="74"/>
        <v>268030.50060674734</v>
      </c>
      <c r="AS52" s="11">
        <f t="shared" ca="1" si="74"/>
        <v>268030.50060674734</v>
      </c>
      <c r="AT52" s="11">
        <f t="shared" ca="1" si="74"/>
        <v>268030.50060674734</v>
      </c>
      <c r="AU52" s="11">
        <f t="shared" ca="1" si="74"/>
        <v>268030.50060674734</v>
      </c>
      <c r="AV52" s="11">
        <f t="shared" ca="1" si="74"/>
        <v>268030.50060674734</v>
      </c>
      <c r="AW52" s="11">
        <f t="shared" ca="1" si="74"/>
        <v>268030.50060674734</v>
      </c>
      <c r="AX52" s="11">
        <f t="shared" ca="1" si="74"/>
        <v>268030.50060674734</v>
      </c>
      <c r="AY52" s="11">
        <f t="shared" ca="1" si="74"/>
        <v>268030.50060674734</v>
      </c>
      <c r="AZ52" s="11">
        <f t="shared" ca="1" si="74"/>
        <v>268030.50060674734</v>
      </c>
      <c r="BA52" s="11">
        <f t="shared" ca="1" si="74"/>
        <v>268030.50060674734</v>
      </c>
      <c r="BB52" s="11">
        <f t="shared" ca="1" si="74"/>
        <v>268030.50060674734</v>
      </c>
      <c r="BC52" s="11">
        <f t="shared" ca="1" si="74"/>
        <v>268030.50060674734</v>
      </c>
      <c r="BD52" s="11">
        <f t="shared" ca="1" si="74"/>
        <v>268030.50060674734</v>
      </c>
      <c r="BE52" s="11">
        <f t="shared" ca="1" si="74"/>
        <v>268030.50060674734</v>
      </c>
      <c r="BF52" s="11">
        <f t="shared" ca="1" si="74"/>
        <v>268030.50060674734</v>
      </c>
      <c r="BG52" s="11">
        <f t="shared" ca="1" si="74"/>
        <v>268030.50060674734</v>
      </c>
      <c r="BH52" s="11">
        <f t="shared" ca="1" si="74"/>
        <v>268030.50060674734</v>
      </c>
      <c r="BI52" s="11">
        <f t="shared" ca="1" si="74"/>
        <v>268030.50060674734</v>
      </c>
      <c r="BJ52" s="11">
        <f t="shared" ca="1" si="74"/>
        <v>268030.50060674734</v>
      </c>
      <c r="BK52" s="11">
        <f t="shared" ca="1" si="74"/>
        <v>268030.50060674734</v>
      </c>
      <c r="BL52" s="11">
        <f t="shared" ca="1" si="74"/>
        <v>268030.50060674734</v>
      </c>
      <c r="BM52" s="11">
        <f t="shared" ca="1" si="74"/>
        <v>268030.50060674734</v>
      </c>
      <c r="BN52" s="11">
        <f t="shared" ca="1" si="74"/>
        <v>268030.50060674734</v>
      </c>
      <c r="BO52" s="11">
        <f t="shared" ca="1" si="74"/>
        <v>268030.50060674734</v>
      </c>
      <c r="BP52" s="11">
        <f t="shared" ca="1" si="74"/>
        <v>268030.50060674734</v>
      </c>
      <c r="BQ52" s="11">
        <f t="shared" ca="1" si="74"/>
        <v>268030.50060674734</v>
      </c>
      <c r="BR52" s="11">
        <f t="shared" ca="1" si="74"/>
        <v>268030.50060674734</v>
      </c>
      <c r="BS52" s="11">
        <f t="shared" ref="BS52:CR52" ca="1" si="75">IF(BS7&lt;Breakeven,0,$C$25*$E$25/12)</f>
        <v>268030.50060674734</v>
      </c>
      <c r="BT52" s="11">
        <f t="shared" ca="1" si="75"/>
        <v>268030.50060674734</v>
      </c>
      <c r="BU52" s="11">
        <f t="shared" ca="1" si="75"/>
        <v>268030.50060674734</v>
      </c>
      <c r="BV52" s="11">
        <f t="shared" ca="1" si="75"/>
        <v>268030.50060674734</v>
      </c>
      <c r="BW52" s="11">
        <f t="shared" ca="1" si="75"/>
        <v>268030.50060674734</v>
      </c>
      <c r="BX52" s="11">
        <f t="shared" ca="1" si="75"/>
        <v>268030.50060674734</v>
      </c>
      <c r="BY52" s="11">
        <f t="shared" ca="1" si="75"/>
        <v>268030.50060674734</v>
      </c>
      <c r="BZ52" s="11">
        <f t="shared" ca="1" si="75"/>
        <v>268030.50060674734</v>
      </c>
      <c r="CA52" s="11">
        <f t="shared" ca="1" si="75"/>
        <v>268030.50060674734</v>
      </c>
      <c r="CB52" s="11">
        <f t="shared" ca="1" si="75"/>
        <v>268030.50060674734</v>
      </c>
      <c r="CC52" s="11">
        <f t="shared" ca="1" si="75"/>
        <v>268030.50060674734</v>
      </c>
      <c r="CD52" s="11">
        <f t="shared" ca="1" si="75"/>
        <v>268030.50060674734</v>
      </c>
      <c r="CE52" s="11">
        <f t="shared" ca="1" si="75"/>
        <v>268030.50060674734</v>
      </c>
      <c r="CF52" s="11">
        <f t="shared" ca="1" si="75"/>
        <v>268030.50060674734</v>
      </c>
      <c r="CG52" s="11">
        <f t="shared" ca="1" si="75"/>
        <v>268030.50060674734</v>
      </c>
      <c r="CH52" s="11">
        <f t="shared" ca="1" si="75"/>
        <v>268030.50060674734</v>
      </c>
      <c r="CI52" s="11">
        <f t="shared" ca="1" si="75"/>
        <v>268030.50060674734</v>
      </c>
      <c r="CJ52" s="11">
        <f t="shared" ca="1" si="75"/>
        <v>268030.50060674734</v>
      </c>
      <c r="CK52" s="11">
        <f t="shared" ca="1" si="75"/>
        <v>268030.50060674734</v>
      </c>
      <c r="CL52" s="11">
        <f t="shared" ca="1" si="75"/>
        <v>268030.50060674734</v>
      </c>
      <c r="CM52" s="11">
        <f t="shared" ca="1" si="75"/>
        <v>268030.50060674734</v>
      </c>
      <c r="CN52" s="11">
        <f t="shared" ca="1" si="75"/>
        <v>268030.50060674734</v>
      </c>
      <c r="CO52" s="11">
        <f t="shared" ca="1" si="75"/>
        <v>268030.50060674734</v>
      </c>
      <c r="CP52" s="11">
        <f t="shared" ca="1" si="75"/>
        <v>268030.50060674734</v>
      </c>
      <c r="CQ52" s="11">
        <f t="shared" ca="1" si="75"/>
        <v>268030.50060674734</v>
      </c>
      <c r="CR52" s="11">
        <f t="shared" ca="1" si="75"/>
        <v>268030.50060674734</v>
      </c>
    </row>
    <row r="53" spans="2:96" s="1" customFormat="1" x14ac:dyDescent="0.25">
      <c r="B53" s="1" t="s">
        <v>55</v>
      </c>
      <c r="G53" s="22">
        <f>G51-G52</f>
        <v>0</v>
      </c>
      <c r="H53" s="22">
        <f t="shared" ref="H53:BS53" si="76">H51-H52</f>
        <v>0</v>
      </c>
      <c r="I53" s="22">
        <f t="shared" si="76"/>
        <v>0</v>
      </c>
      <c r="J53" s="22">
        <f t="shared" si="76"/>
        <v>0</v>
      </c>
      <c r="K53" s="22">
        <f t="shared" si="76"/>
        <v>0</v>
      </c>
      <c r="L53" s="22">
        <f t="shared" si="76"/>
        <v>0</v>
      </c>
      <c r="M53" s="22">
        <f t="shared" si="76"/>
        <v>0</v>
      </c>
      <c r="N53" s="22">
        <f t="shared" si="76"/>
        <v>0</v>
      </c>
      <c r="O53" s="22">
        <f t="shared" si="76"/>
        <v>0</v>
      </c>
      <c r="P53" s="22">
        <f t="shared" si="76"/>
        <v>0</v>
      </c>
      <c r="Q53" s="22">
        <f t="shared" si="76"/>
        <v>0</v>
      </c>
      <c r="R53" s="22">
        <f t="shared" si="76"/>
        <v>0</v>
      </c>
      <c r="S53" s="22">
        <f t="shared" si="76"/>
        <v>0</v>
      </c>
      <c r="T53" s="22">
        <f t="shared" si="76"/>
        <v>0</v>
      </c>
      <c r="U53" s="22">
        <f t="shared" si="76"/>
        <v>0</v>
      </c>
      <c r="V53" s="22">
        <f t="shared" si="76"/>
        <v>0</v>
      </c>
      <c r="W53" s="22">
        <f t="shared" si="76"/>
        <v>0</v>
      </c>
      <c r="X53" s="22">
        <f t="shared" si="76"/>
        <v>0</v>
      </c>
      <c r="Y53" s="22">
        <f t="shared" si="76"/>
        <v>0</v>
      </c>
      <c r="Z53" s="22">
        <f t="shared" si="76"/>
        <v>0</v>
      </c>
      <c r="AA53" s="22">
        <f t="shared" si="76"/>
        <v>0</v>
      </c>
      <c r="AB53" s="22">
        <f t="shared" si="76"/>
        <v>0</v>
      </c>
      <c r="AC53" s="22">
        <f t="shared" si="76"/>
        <v>0</v>
      </c>
      <c r="AD53" s="22">
        <f t="shared" si="76"/>
        <v>0</v>
      </c>
      <c r="AE53" s="22">
        <f t="shared" si="76"/>
        <v>-133333.33333333334</v>
      </c>
      <c r="AF53" s="22">
        <f t="shared" si="76"/>
        <v>-133333.33333333334</v>
      </c>
      <c r="AG53" s="22">
        <f t="shared" si="76"/>
        <v>-133333.33333333334</v>
      </c>
      <c r="AH53" s="22">
        <f t="shared" ca="1" si="76"/>
        <v>23636.166059919342</v>
      </c>
      <c r="AI53" s="22">
        <f t="shared" ca="1" si="76"/>
        <v>23636.166059919342</v>
      </c>
      <c r="AJ53" s="22">
        <f t="shared" ca="1" si="76"/>
        <v>122386.16605991934</v>
      </c>
      <c r="AK53" s="22">
        <f t="shared" ca="1" si="76"/>
        <v>122386.16605991934</v>
      </c>
      <c r="AL53" s="22">
        <f t="shared" ca="1" si="76"/>
        <v>122386.16605991934</v>
      </c>
      <c r="AM53" s="22">
        <f t="shared" ca="1" si="76"/>
        <v>526136.1660599194</v>
      </c>
      <c r="AN53" s="22">
        <f t="shared" ca="1" si="76"/>
        <v>526136.1660599194</v>
      </c>
      <c r="AO53" s="22">
        <f t="shared" ca="1" si="76"/>
        <v>526136.1660599194</v>
      </c>
      <c r="AP53" s="22">
        <f t="shared" ca="1" si="76"/>
        <v>526136.1660599194</v>
      </c>
      <c r="AQ53" s="22">
        <f t="shared" ca="1" si="76"/>
        <v>538248.6660599194</v>
      </c>
      <c r="AR53" s="22">
        <f t="shared" ca="1" si="76"/>
        <v>538248.6660599194</v>
      </c>
      <c r="AS53" s="22">
        <f t="shared" ca="1" si="76"/>
        <v>538248.6660599194</v>
      </c>
      <c r="AT53" s="22">
        <f t="shared" ca="1" si="76"/>
        <v>538248.6660599194</v>
      </c>
      <c r="AU53" s="22">
        <f t="shared" ca="1" si="76"/>
        <v>538248.6660599194</v>
      </c>
      <c r="AV53" s="22">
        <f t="shared" ca="1" si="76"/>
        <v>550361.1660599194</v>
      </c>
      <c r="AW53" s="22">
        <f t="shared" ca="1" si="76"/>
        <v>550361.1660599194</v>
      </c>
      <c r="AX53" s="22">
        <f t="shared" ca="1" si="76"/>
        <v>550361.1660599194</v>
      </c>
      <c r="AY53" s="22">
        <f t="shared" ca="1" si="76"/>
        <v>550361.1660599194</v>
      </c>
      <c r="AZ53" s="22">
        <f t="shared" ca="1" si="76"/>
        <v>550361.1660599194</v>
      </c>
      <c r="BA53" s="22">
        <f t="shared" ca="1" si="76"/>
        <v>550361.1660599194</v>
      </c>
      <c r="BB53" s="22">
        <f t="shared" ca="1" si="76"/>
        <v>550361.1660599194</v>
      </c>
      <c r="BC53" s="22">
        <f t="shared" ca="1" si="76"/>
        <v>562837.0410599194</v>
      </c>
      <c r="BD53" s="22">
        <f t="shared" ca="1" si="76"/>
        <v>562837.0410599194</v>
      </c>
      <c r="BE53" s="22">
        <f t="shared" ca="1" si="76"/>
        <v>562837.0410599194</v>
      </c>
      <c r="BF53" s="22">
        <f t="shared" ca="1" si="76"/>
        <v>562837.0410599194</v>
      </c>
      <c r="BG53" s="22">
        <f t="shared" ca="1" si="76"/>
        <v>562837.0410599194</v>
      </c>
      <c r="BH53" s="22">
        <f t="shared" ca="1" si="76"/>
        <v>575312.9160599194</v>
      </c>
      <c r="BI53" s="22">
        <f t="shared" ca="1" si="76"/>
        <v>575312.9160599194</v>
      </c>
      <c r="BJ53" s="22">
        <f t="shared" ca="1" si="76"/>
        <v>575312.9160599194</v>
      </c>
      <c r="BK53" s="22">
        <f t="shared" ca="1" si="76"/>
        <v>575312.9160599194</v>
      </c>
      <c r="BL53" s="22">
        <f t="shared" ca="1" si="76"/>
        <v>575312.9160599194</v>
      </c>
      <c r="BM53" s="22">
        <f t="shared" ca="1" si="76"/>
        <v>575312.9160599194</v>
      </c>
      <c r="BN53" s="22">
        <f t="shared" ca="1" si="76"/>
        <v>575312.9160599194</v>
      </c>
      <c r="BO53" s="22">
        <f t="shared" ca="1" si="76"/>
        <v>588163.06730991928</v>
      </c>
      <c r="BP53" s="22">
        <f t="shared" ca="1" si="76"/>
        <v>588163.06730991928</v>
      </c>
      <c r="BQ53" s="22">
        <f t="shared" ca="1" si="76"/>
        <v>588163.06730991928</v>
      </c>
      <c r="BR53" s="22">
        <f t="shared" ca="1" si="76"/>
        <v>588163.06730991928</v>
      </c>
      <c r="BS53" s="22">
        <f t="shared" ca="1" si="76"/>
        <v>588163.06730991928</v>
      </c>
      <c r="BT53" s="22">
        <f t="shared" ref="BT53:CR53" ca="1" si="77">BT51-BT52</f>
        <v>601013.21855991916</v>
      </c>
      <c r="BU53" s="22">
        <f t="shared" ca="1" si="77"/>
        <v>601013.21855991916</v>
      </c>
      <c r="BV53" s="22">
        <f t="shared" ca="1" si="77"/>
        <v>601013.21855991916</v>
      </c>
      <c r="BW53" s="22">
        <f t="shared" ca="1" si="77"/>
        <v>601013.21855991916</v>
      </c>
      <c r="BX53" s="22">
        <f t="shared" ca="1" si="77"/>
        <v>601013.21855991916</v>
      </c>
      <c r="BY53" s="22">
        <f t="shared" ca="1" si="77"/>
        <v>601013.21855991916</v>
      </c>
      <c r="BZ53" s="22">
        <f t="shared" ca="1" si="77"/>
        <v>601013.21855991916</v>
      </c>
      <c r="CA53" s="22">
        <f t="shared" ca="1" si="77"/>
        <v>614248.87434741925</v>
      </c>
      <c r="CB53" s="22">
        <f t="shared" ca="1" si="77"/>
        <v>614248.87434741925</v>
      </c>
      <c r="CC53" s="22">
        <f t="shared" ca="1" si="77"/>
        <v>614248.87434741925</v>
      </c>
      <c r="CD53" s="22">
        <f t="shared" ca="1" si="77"/>
        <v>614248.87434741925</v>
      </c>
      <c r="CE53" s="22">
        <f t="shared" ca="1" si="77"/>
        <v>614248.87434741925</v>
      </c>
      <c r="CF53" s="22">
        <f t="shared" ca="1" si="77"/>
        <v>627484.53013491933</v>
      </c>
      <c r="CG53" s="22">
        <f t="shared" ca="1" si="77"/>
        <v>627484.53013491933</v>
      </c>
      <c r="CH53" s="22">
        <f t="shared" ca="1" si="77"/>
        <v>627484.53013491933</v>
      </c>
      <c r="CI53" s="22">
        <f t="shared" ca="1" si="77"/>
        <v>627484.53013491933</v>
      </c>
      <c r="CJ53" s="22">
        <f t="shared" ca="1" si="77"/>
        <v>627484.53013491933</v>
      </c>
      <c r="CK53" s="22">
        <f t="shared" ca="1" si="77"/>
        <v>627484.53013491933</v>
      </c>
      <c r="CL53" s="22">
        <f t="shared" ca="1" si="77"/>
        <v>627484.53013491933</v>
      </c>
      <c r="CM53" s="22">
        <f t="shared" ca="1" si="77"/>
        <v>641117.25559604424</v>
      </c>
      <c r="CN53" s="22">
        <f t="shared" ca="1" si="77"/>
        <v>641117.25559604424</v>
      </c>
      <c r="CO53" s="22">
        <f t="shared" ca="1" si="77"/>
        <v>641117.25559604424</v>
      </c>
      <c r="CP53" s="22">
        <f t="shared" ca="1" si="77"/>
        <v>641117.25559604424</v>
      </c>
      <c r="CQ53" s="22">
        <f t="shared" ca="1" si="77"/>
        <v>641117.25559604424</v>
      </c>
      <c r="CR53" s="22">
        <f t="shared" ca="1" si="77"/>
        <v>654749.98105716915</v>
      </c>
    </row>
    <row r="54" spans="2:96" x14ac:dyDescent="0.25"/>
    <row r="55" spans="2:96" x14ac:dyDescent="0.25">
      <c r="B55" s="1" t="s">
        <v>56</v>
      </c>
    </row>
    <row r="56" spans="2:96" x14ac:dyDescent="0.25">
      <c r="B56" s="10" t="s">
        <v>57</v>
      </c>
      <c r="C56" s="39">
        <f>MAX($G$7:$CR$7)</f>
        <v>90</v>
      </c>
      <c r="D56" s="13"/>
      <c r="F56" s="34" t="s">
        <v>62</v>
      </c>
      <c r="G56" s="23">
        <f t="shared" ref="G56:AL56" si="78">(G$7=$C$56)*$C$61</f>
        <v>0</v>
      </c>
      <c r="H56" s="23">
        <f t="shared" si="78"/>
        <v>0</v>
      </c>
      <c r="I56" s="23">
        <f t="shared" si="78"/>
        <v>0</v>
      </c>
      <c r="J56" s="23">
        <f t="shared" si="78"/>
        <v>0</v>
      </c>
      <c r="K56" s="23">
        <f t="shared" si="78"/>
        <v>0</v>
      </c>
      <c r="L56" s="23">
        <f t="shared" si="78"/>
        <v>0</v>
      </c>
      <c r="M56" s="23">
        <f t="shared" si="78"/>
        <v>0</v>
      </c>
      <c r="N56" s="23">
        <f t="shared" si="78"/>
        <v>0</v>
      </c>
      <c r="O56" s="23">
        <f t="shared" si="78"/>
        <v>0</v>
      </c>
      <c r="P56" s="23">
        <f t="shared" si="78"/>
        <v>0</v>
      </c>
      <c r="Q56" s="23">
        <f t="shared" si="78"/>
        <v>0</v>
      </c>
      <c r="R56" s="23">
        <f t="shared" si="78"/>
        <v>0</v>
      </c>
      <c r="S56" s="23">
        <f t="shared" si="78"/>
        <v>0</v>
      </c>
      <c r="T56" s="23">
        <f t="shared" si="78"/>
        <v>0</v>
      </c>
      <c r="U56" s="23">
        <f t="shared" si="78"/>
        <v>0</v>
      </c>
      <c r="V56" s="23">
        <f t="shared" si="78"/>
        <v>0</v>
      </c>
      <c r="W56" s="23">
        <f t="shared" si="78"/>
        <v>0</v>
      </c>
      <c r="X56" s="23">
        <f t="shared" si="78"/>
        <v>0</v>
      </c>
      <c r="Y56" s="23">
        <f t="shared" si="78"/>
        <v>0</v>
      </c>
      <c r="Z56" s="23">
        <f t="shared" si="78"/>
        <v>0</v>
      </c>
      <c r="AA56" s="23">
        <f t="shared" si="78"/>
        <v>0</v>
      </c>
      <c r="AB56" s="23">
        <f t="shared" si="78"/>
        <v>0</v>
      </c>
      <c r="AC56" s="23">
        <f t="shared" si="78"/>
        <v>0</v>
      </c>
      <c r="AD56" s="23">
        <f t="shared" si="78"/>
        <v>0</v>
      </c>
      <c r="AE56" s="23">
        <f t="shared" si="78"/>
        <v>0</v>
      </c>
      <c r="AF56" s="23">
        <f t="shared" si="78"/>
        <v>0</v>
      </c>
      <c r="AG56" s="23">
        <f t="shared" si="78"/>
        <v>0</v>
      </c>
      <c r="AH56" s="23">
        <f t="shared" si="78"/>
        <v>0</v>
      </c>
      <c r="AI56" s="23">
        <f t="shared" si="78"/>
        <v>0</v>
      </c>
      <c r="AJ56" s="23">
        <f t="shared" si="78"/>
        <v>0</v>
      </c>
      <c r="AK56" s="23">
        <f t="shared" si="78"/>
        <v>0</v>
      </c>
      <c r="AL56" s="23">
        <f t="shared" si="78"/>
        <v>0</v>
      </c>
      <c r="AM56" s="23">
        <f t="shared" ref="AM56:BR56" si="79">(AM$7=$C$56)*$C$61</f>
        <v>0</v>
      </c>
      <c r="AN56" s="23">
        <f t="shared" si="79"/>
        <v>0</v>
      </c>
      <c r="AO56" s="23">
        <f t="shared" si="79"/>
        <v>0</v>
      </c>
      <c r="AP56" s="23">
        <f t="shared" si="79"/>
        <v>0</v>
      </c>
      <c r="AQ56" s="23">
        <f t="shared" si="79"/>
        <v>0</v>
      </c>
      <c r="AR56" s="23">
        <f t="shared" si="79"/>
        <v>0</v>
      </c>
      <c r="AS56" s="23">
        <f t="shared" si="79"/>
        <v>0</v>
      </c>
      <c r="AT56" s="23">
        <f t="shared" si="79"/>
        <v>0</v>
      </c>
      <c r="AU56" s="23">
        <f t="shared" si="79"/>
        <v>0</v>
      </c>
      <c r="AV56" s="23">
        <f t="shared" si="79"/>
        <v>0</v>
      </c>
      <c r="AW56" s="23">
        <f t="shared" si="79"/>
        <v>0</v>
      </c>
      <c r="AX56" s="23">
        <f t="shared" si="79"/>
        <v>0</v>
      </c>
      <c r="AY56" s="23">
        <f t="shared" si="79"/>
        <v>0</v>
      </c>
      <c r="AZ56" s="23">
        <f t="shared" si="79"/>
        <v>0</v>
      </c>
      <c r="BA56" s="23">
        <f t="shared" si="79"/>
        <v>0</v>
      </c>
      <c r="BB56" s="23">
        <f t="shared" si="79"/>
        <v>0</v>
      </c>
      <c r="BC56" s="23">
        <f t="shared" si="79"/>
        <v>0</v>
      </c>
      <c r="BD56" s="23">
        <f t="shared" si="79"/>
        <v>0</v>
      </c>
      <c r="BE56" s="23">
        <f t="shared" si="79"/>
        <v>0</v>
      </c>
      <c r="BF56" s="23">
        <f t="shared" si="79"/>
        <v>0</v>
      </c>
      <c r="BG56" s="23">
        <f t="shared" si="79"/>
        <v>0</v>
      </c>
      <c r="BH56" s="23">
        <f t="shared" si="79"/>
        <v>0</v>
      </c>
      <c r="BI56" s="23">
        <f t="shared" si="79"/>
        <v>0</v>
      </c>
      <c r="BJ56" s="23">
        <f t="shared" si="79"/>
        <v>0</v>
      </c>
      <c r="BK56" s="23">
        <f t="shared" si="79"/>
        <v>0</v>
      </c>
      <c r="BL56" s="23">
        <f t="shared" si="79"/>
        <v>0</v>
      </c>
      <c r="BM56" s="23">
        <f t="shared" si="79"/>
        <v>0</v>
      </c>
      <c r="BN56" s="23">
        <f t="shared" si="79"/>
        <v>0</v>
      </c>
      <c r="BO56" s="23">
        <f t="shared" si="79"/>
        <v>0</v>
      </c>
      <c r="BP56" s="23">
        <f t="shared" si="79"/>
        <v>0</v>
      </c>
      <c r="BQ56" s="23">
        <f t="shared" si="79"/>
        <v>0</v>
      </c>
      <c r="BR56" s="23">
        <f t="shared" si="79"/>
        <v>0</v>
      </c>
      <c r="BS56" s="23">
        <f t="shared" ref="BS56:CR56" si="80">(BS$7=$C$56)*$C$61</f>
        <v>0</v>
      </c>
      <c r="BT56" s="23">
        <f t="shared" si="80"/>
        <v>0</v>
      </c>
      <c r="BU56" s="23">
        <f t="shared" si="80"/>
        <v>0</v>
      </c>
      <c r="BV56" s="23">
        <f t="shared" si="80"/>
        <v>0</v>
      </c>
      <c r="BW56" s="23">
        <f t="shared" si="80"/>
        <v>0</v>
      </c>
      <c r="BX56" s="23">
        <f t="shared" si="80"/>
        <v>0</v>
      </c>
      <c r="BY56" s="23">
        <f t="shared" si="80"/>
        <v>0</v>
      </c>
      <c r="BZ56" s="23">
        <f t="shared" si="80"/>
        <v>0</v>
      </c>
      <c r="CA56" s="23">
        <f t="shared" si="80"/>
        <v>0</v>
      </c>
      <c r="CB56" s="23">
        <f t="shared" si="80"/>
        <v>0</v>
      </c>
      <c r="CC56" s="23">
        <f t="shared" si="80"/>
        <v>0</v>
      </c>
      <c r="CD56" s="23">
        <f t="shared" si="80"/>
        <v>0</v>
      </c>
      <c r="CE56" s="23">
        <f t="shared" si="80"/>
        <v>0</v>
      </c>
      <c r="CF56" s="23">
        <f t="shared" si="80"/>
        <v>0</v>
      </c>
      <c r="CG56" s="23">
        <f t="shared" si="80"/>
        <v>0</v>
      </c>
      <c r="CH56" s="23">
        <f t="shared" si="80"/>
        <v>0</v>
      </c>
      <c r="CI56" s="23">
        <f t="shared" si="80"/>
        <v>0</v>
      </c>
      <c r="CJ56" s="23">
        <f t="shared" si="80"/>
        <v>0</v>
      </c>
      <c r="CK56" s="23">
        <f t="shared" si="80"/>
        <v>0</v>
      </c>
      <c r="CL56" s="23">
        <f t="shared" si="80"/>
        <v>0</v>
      </c>
      <c r="CM56" s="23">
        <f t="shared" si="80"/>
        <v>0</v>
      </c>
      <c r="CN56" s="23">
        <f t="shared" si="80"/>
        <v>0</v>
      </c>
      <c r="CO56" s="23">
        <f t="shared" si="80"/>
        <v>0</v>
      </c>
      <c r="CP56" s="23">
        <f t="shared" si="80"/>
        <v>0</v>
      </c>
      <c r="CQ56" s="23">
        <f t="shared" si="80"/>
        <v>0</v>
      </c>
      <c r="CR56" s="23">
        <f t="shared" si="80"/>
        <v>198313914.42304534</v>
      </c>
    </row>
    <row r="57" spans="2:96" x14ac:dyDescent="0.25">
      <c r="B57" s="10" t="s">
        <v>58</v>
      </c>
      <c r="C57" s="40">
        <v>5.5E-2</v>
      </c>
      <c r="F57" s="34" t="s">
        <v>63</v>
      </c>
      <c r="G57" s="11">
        <f t="shared" ref="G57:AL57" ca="1" si="81">(G$7=$C$56)*G29</f>
        <v>0</v>
      </c>
      <c r="H57" s="11">
        <f t="shared" ca="1" si="81"/>
        <v>0</v>
      </c>
      <c r="I57" s="11">
        <f t="shared" ca="1" si="81"/>
        <v>0</v>
      </c>
      <c r="J57" s="11">
        <f t="shared" ca="1" si="81"/>
        <v>0</v>
      </c>
      <c r="K57" s="11">
        <f t="shared" ca="1" si="81"/>
        <v>0</v>
      </c>
      <c r="L57" s="11">
        <f t="shared" ca="1" si="81"/>
        <v>0</v>
      </c>
      <c r="M57" s="11">
        <f t="shared" ca="1" si="81"/>
        <v>0</v>
      </c>
      <c r="N57" s="11">
        <f t="shared" ca="1" si="81"/>
        <v>0</v>
      </c>
      <c r="O57" s="11">
        <f t="shared" ca="1" si="81"/>
        <v>0</v>
      </c>
      <c r="P57" s="11">
        <f t="shared" ca="1" si="81"/>
        <v>0</v>
      </c>
      <c r="Q57" s="11">
        <f t="shared" ca="1" si="81"/>
        <v>0</v>
      </c>
      <c r="R57" s="11">
        <f t="shared" ca="1" si="81"/>
        <v>0</v>
      </c>
      <c r="S57" s="11">
        <f t="shared" ca="1" si="81"/>
        <v>0</v>
      </c>
      <c r="T57" s="11">
        <f t="shared" ca="1" si="81"/>
        <v>0</v>
      </c>
      <c r="U57" s="11">
        <f t="shared" ca="1" si="81"/>
        <v>0</v>
      </c>
      <c r="V57" s="11">
        <f t="shared" ca="1" si="81"/>
        <v>0</v>
      </c>
      <c r="W57" s="11">
        <f t="shared" ca="1" si="81"/>
        <v>0</v>
      </c>
      <c r="X57" s="11">
        <f t="shared" ca="1" si="81"/>
        <v>0</v>
      </c>
      <c r="Y57" s="11">
        <f t="shared" ca="1" si="81"/>
        <v>0</v>
      </c>
      <c r="Z57" s="11">
        <f t="shared" ca="1" si="81"/>
        <v>0</v>
      </c>
      <c r="AA57" s="11">
        <f t="shared" ca="1" si="81"/>
        <v>0</v>
      </c>
      <c r="AB57" s="11">
        <f t="shared" ca="1" si="81"/>
        <v>0</v>
      </c>
      <c r="AC57" s="11">
        <f t="shared" ca="1" si="81"/>
        <v>0</v>
      </c>
      <c r="AD57" s="11">
        <f t="shared" ca="1" si="81"/>
        <v>0</v>
      </c>
      <c r="AE57" s="11">
        <f t="shared" ca="1" si="81"/>
        <v>0</v>
      </c>
      <c r="AF57" s="11">
        <f t="shared" ca="1" si="81"/>
        <v>0</v>
      </c>
      <c r="AG57" s="11">
        <f t="shared" ca="1" si="81"/>
        <v>0</v>
      </c>
      <c r="AH57" s="11">
        <f t="shared" ca="1" si="81"/>
        <v>0</v>
      </c>
      <c r="AI57" s="11">
        <f t="shared" ca="1" si="81"/>
        <v>0</v>
      </c>
      <c r="AJ57" s="11">
        <f t="shared" ca="1" si="81"/>
        <v>0</v>
      </c>
      <c r="AK57" s="11">
        <f t="shared" ca="1" si="81"/>
        <v>0</v>
      </c>
      <c r="AL57" s="11">
        <f t="shared" ca="1" si="81"/>
        <v>0</v>
      </c>
      <c r="AM57" s="11">
        <f t="shared" ref="AM57:BR57" ca="1" si="82">(AM$7=$C$56)*AM29</f>
        <v>0</v>
      </c>
      <c r="AN57" s="11">
        <f t="shared" ca="1" si="82"/>
        <v>0</v>
      </c>
      <c r="AO57" s="11">
        <f t="shared" ca="1" si="82"/>
        <v>0</v>
      </c>
      <c r="AP57" s="11">
        <f t="shared" ca="1" si="82"/>
        <v>0</v>
      </c>
      <c r="AQ57" s="11">
        <f t="shared" ca="1" si="82"/>
        <v>0</v>
      </c>
      <c r="AR57" s="11">
        <f t="shared" ca="1" si="82"/>
        <v>0</v>
      </c>
      <c r="AS57" s="11">
        <f t="shared" ca="1" si="82"/>
        <v>0</v>
      </c>
      <c r="AT57" s="11">
        <f t="shared" ca="1" si="82"/>
        <v>0</v>
      </c>
      <c r="AU57" s="11">
        <f t="shared" ca="1" si="82"/>
        <v>0</v>
      </c>
      <c r="AV57" s="11">
        <f t="shared" ca="1" si="82"/>
        <v>0</v>
      </c>
      <c r="AW57" s="11">
        <f t="shared" ca="1" si="82"/>
        <v>0</v>
      </c>
      <c r="AX57" s="11">
        <f t="shared" ca="1" si="82"/>
        <v>0</v>
      </c>
      <c r="AY57" s="11">
        <f t="shared" ca="1" si="82"/>
        <v>0</v>
      </c>
      <c r="AZ57" s="11">
        <f t="shared" ca="1" si="82"/>
        <v>0</v>
      </c>
      <c r="BA57" s="11">
        <f t="shared" ca="1" si="82"/>
        <v>0</v>
      </c>
      <c r="BB57" s="11">
        <f t="shared" ca="1" si="82"/>
        <v>0</v>
      </c>
      <c r="BC57" s="11">
        <f t="shared" ca="1" si="82"/>
        <v>0</v>
      </c>
      <c r="BD57" s="11">
        <f t="shared" ca="1" si="82"/>
        <v>0</v>
      </c>
      <c r="BE57" s="11">
        <f t="shared" ca="1" si="82"/>
        <v>0</v>
      </c>
      <c r="BF57" s="11">
        <f t="shared" ca="1" si="82"/>
        <v>0</v>
      </c>
      <c r="BG57" s="11">
        <f t="shared" ca="1" si="82"/>
        <v>0</v>
      </c>
      <c r="BH57" s="11">
        <f t="shared" ca="1" si="82"/>
        <v>0</v>
      </c>
      <c r="BI57" s="11">
        <f t="shared" ca="1" si="82"/>
        <v>0</v>
      </c>
      <c r="BJ57" s="11">
        <f t="shared" ca="1" si="82"/>
        <v>0</v>
      </c>
      <c r="BK57" s="11">
        <f t="shared" ca="1" si="82"/>
        <v>0</v>
      </c>
      <c r="BL57" s="11">
        <f t="shared" ca="1" si="82"/>
        <v>0</v>
      </c>
      <c r="BM57" s="11">
        <f t="shared" ca="1" si="82"/>
        <v>0</v>
      </c>
      <c r="BN57" s="11">
        <f t="shared" ca="1" si="82"/>
        <v>0</v>
      </c>
      <c r="BO57" s="11">
        <f t="shared" ca="1" si="82"/>
        <v>0</v>
      </c>
      <c r="BP57" s="11">
        <f t="shared" ca="1" si="82"/>
        <v>0</v>
      </c>
      <c r="BQ57" s="11">
        <f t="shared" ca="1" si="82"/>
        <v>0</v>
      </c>
      <c r="BR57" s="11">
        <f t="shared" ca="1" si="82"/>
        <v>0</v>
      </c>
      <c r="BS57" s="11">
        <f t="shared" ref="BS57:CR57" ca="1" si="83">(BS$7=$C$56)*BS29</f>
        <v>0</v>
      </c>
      <c r="BT57" s="11">
        <f t="shared" ca="1" si="83"/>
        <v>0</v>
      </c>
      <c r="BU57" s="11">
        <f t="shared" ca="1" si="83"/>
        <v>0</v>
      </c>
      <c r="BV57" s="11">
        <f t="shared" ca="1" si="83"/>
        <v>0</v>
      </c>
      <c r="BW57" s="11">
        <f t="shared" ca="1" si="83"/>
        <v>0</v>
      </c>
      <c r="BX57" s="11">
        <f t="shared" ca="1" si="83"/>
        <v>0</v>
      </c>
      <c r="BY57" s="11">
        <f t="shared" ca="1" si="83"/>
        <v>0</v>
      </c>
      <c r="BZ57" s="11">
        <f t="shared" ca="1" si="83"/>
        <v>0</v>
      </c>
      <c r="CA57" s="11">
        <f t="shared" ca="1" si="83"/>
        <v>0</v>
      </c>
      <c r="CB57" s="11">
        <f t="shared" ca="1" si="83"/>
        <v>0</v>
      </c>
      <c r="CC57" s="11">
        <f t="shared" ca="1" si="83"/>
        <v>0</v>
      </c>
      <c r="CD57" s="11">
        <f t="shared" ca="1" si="83"/>
        <v>0</v>
      </c>
      <c r="CE57" s="11">
        <f t="shared" ca="1" si="83"/>
        <v>0</v>
      </c>
      <c r="CF57" s="11">
        <f t="shared" ca="1" si="83"/>
        <v>0</v>
      </c>
      <c r="CG57" s="11">
        <f t="shared" ca="1" si="83"/>
        <v>0</v>
      </c>
      <c r="CH57" s="11">
        <f t="shared" ca="1" si="83"/>
        <v>0</v>
      </c>
      <c r="CI57" s="11">
        <f t="shared" ca="1" si="83"/>
        <v>0</v>
      </c>
      <c r="CJ57" s="11">
        <f t="shared" ca="1" si="83"/>
        <v>0</v>
      </c>
      <c r="CK57" s="11">
        <f t="shared" ca="1" si="83"/>
        <v>0</v>
      </c>
      <c r="CL57" s="11">
        <f t="shared" ca="1" si="83"/>
        <v>0</v>
      </c>
      <c r="CM57" s="11">
        <f t="shared" ca="1" si="83"/>
        <v>0</v>
      </c>
      <c r="CN57" s="11">
        <f t="shared" ca="1" si="83"/>
        <v>0</v>
      </c>
      <c r="CO57" s="11">
        <f t="shared" ca="1" si="83"/>
        <v>0</v>
      </c>
      <c r="CP57" s="11">
        <f t="shared" ca="1" si="83"/>
        <v>0</v>
      </c>
      <c r="CQ57" s="11">
        <f t="shared" ca="1" si="83"/>
        <v>0</v>
      </c>
      <c r="CR57" s="11">
        <f t="shared" ca="1" si="83"/>
        <v>64327320.145619355</v>
      </c>
    </row>
    <row r="58" spans="2:96" x14ac:dyDescent="0.25">
      <c r="B58" s="10" t="s">
        <v>59</v>
      </c>
      <c r="C58" s="23">
        <f>INDEX($G$49:$CR$49,1,C56)*12</f>
        <v>11073365.779966999</v>
      </c>
      <c r="F58" s="34" t="s">
        <v>64</v>
      </c>
      <c r="G58" s="23">
        <f ca="1">G56-G57</f>
        <v>0</v>
      </c>
      <c r="H58" s="23">
        <f t="shared" ref="H58:BS58" ca="1" si="84">H56-H57</f>
        <v>0</v>
      </c>
      <c r="I58" s="23">
        <f t="shared" ca="1" si="84"/>
        <v>0</v>
      </c>
      <c r="J58" s="23">
        <f t="shared" ca="1" si="84"/>
        <v>0</v>
      </c>
      <c r="K58" s="23">
        <f t="shared" ca="1" si="84"/>
        <v>0</v>
      </c>
      <c r="L58" s="23">
        <f t="shared" ca="1" si="84"/>
        <v>0</v>
      </c>
      <c r="M58" s="23">
        <f t="shared" ca="1" si="84"/>
        <v>0</v>
      </c>
      <c r="N58" s="23">
        <f t="shared" ca="1" si="84"/>
        <v>0</v>
      </c>
      <c r="O58" s="23">
        <f t="shared" ca="1" si="84"/>
        <v>0</v>
      </c>
      <c r="P58" s="23">
        <f t="shared" ca="1" si="84"/>
        <v>0</v>
      </c>
      <c r="Q58" s="23">
        <f t="shared" ca="1" si="84"/>
        <v>0</v>
      </c>
      <c r="R58" s="23">
        <f t="shared" ca="1" si="84"/>
        <v>0</v>
      </c>
      <c r="S58" s="23">
        <f t="shared" ca="1" si="84"/>
        <v>0</v>
      </c>
      <c r="T58" s="23">
        <f t="shared" ca="1" si="84"/>
        <v>0</v>
      </c>
      <c r="U58" s="23">
        <f t="shared" ca="1" si="84"/>
        <v>0</v>
      </c>
      <c r="V58" s="23">
        <f t="shared" ca="1" si="84"/>
        <v>0</v>
      </c>
      <c r="W58" s="23">
        <f t="shared" ca="1" si="84"/>
        <v>0</v>
      </c>
      <c r="X58" s="23">
        <f t="shared" ca="1" si="84"/>
        <v>0</v>
      </c>
      <c r="Y58" s="23">
        <f t="shared" ca="1" si="84"/>
        <v>0</v>
      </c>
      <c r="Z58" s="23">
        <f t="shared" ca="1" si="84"/>
        <v>0</v>
      </c>
      <c r="AA58" s="23">
        <f t="shared" ca="1" si="84"/>
        <v>0</v>
      </c>
      <c r="AB58" s="23">
        <f t="shared" ca="1" si="84"/>
        <v>0</v>
      </c>
      <c r="AC58" s="23">
        <f t="shared" ca="1" si="84"/>
        <v>0</v>
      </c>
      <c r="AD58" s="23">
        <f t="shared" ca="1" si="84"/>
        <v>0</v>
      </c>
      <c r="AE58" s="23">
        <f t="shared" ca="1" si="84"/>
        <v>0</v>
      </c>
      <c r="AF58" s="23">
        <f t="shared" ca="1" si="84"/>
        <v>0</v>
      </c>
      <c r="AG58" s="23">
        <f t="shared" ca="1" si="84"/>
        <v>0</v>
      </c>
      <c r="AH58" s="23">
        <f t="shared" ca="1" si="84"/>
        <v>0</v>
      </c>
      <c r="AI58" s="23">
        <f t="shared" ca="1" si="84"/>
        <v>0</v>
      </c>
      <c r="AJ58" s="23">
        <f t="shared" ca="1" si="84"/>
        <v>0</v>
      </c>
      <c r="AK58" s="23">
        <f t="shared" ca="1" si="84"/>
        <v>0</v>
      </c>
      <c r="AL58" s="23">
        <f t="shared" ca="1" si="84"/>
        <v>0</v>
      </c>
      <c r="AM58" s="23">
        <f t="shared" ca="1" si="84"/>
        <v>0</v>
      </c>
      <c r="AN58" s="23">
        <f t="shared" ca="1" si="84"/>
        <v>0</v>
      </c>
      <c r="AO58" s="23">
        <f t="shared" ca="1" si="84"/>
        <v>0</v>
      </c>
      <c r="AP58" s="23">
        <f t="shared" ca="1" si="84"/>
        <v>0</v>
      </c>
      <c r="AQ58" s="23">
        <f t="shared" ca="1" si="84"/>
        <v>0</v>
      </c>
      <c r="AR58" s="23">
        <f t="shared" ca="1" si="84"/>
        <v>0</v>
      </c>
      <c r="AS58" s="23">
        <f t="shared" ca="1" si="84"/>
        <v>0</v>
      </c>
      <c r="AT58" s="23">
        <f t="shared" ca="1" si="84"/>
        <v>0</v>
      </c>
      <c r="AU58" s="23">
        <f t="shared" ca="1" si="84"/>
        <v>0</v>
      </c>
      <c r="AV58" s="23">
        <f t="shared" ca="1" si="84"/>
        <v>0</v>
      </c>
      <c r="AW58" s="23">
        <f t="shared" ca="1" si="84"/>
        <v>0</v>
      </c>
      <c r="AX58" s="23">
        <f t="shared" ca="1" si="84"/>
        <v>0</v>
      </c>
      <c r="AY58" s="23">
        <f t="shared" ca="1" si="84"/>
        <v>0</v>
      </c>
      <c r="AZ58" s="23">
        <f t="shared" ca="1" si="84"/>
        <v>0</v>
      </c>
      <c r="BA58" s="23">
        <f t="shared" ca="1" si="84"/>
        <v>0</v>
      </c>
      <c r="BB58" s="23">
        <f t="shared" ca="1" si="84"/>
        <v>0</v>
      </c>
      <c r="BC58" s="23">
        <f t="shared" ca="1" si="84"/>
        <v>0</v>
      </c>
      <c r="BD58" s="23">
        <f t="shared" ca="1" si="84"/>
        <v>0</v>
      </c>
      <c r="BE58" s="23">
        <f t="shared" ca="1" si="84"/>
        <v>0</v>
      </c>
      <c r="BF58" s="23">
        <f t="shared" ca="1" si="84"/>
        <v>0</v>
      </c>
      <c r="BG58" s="23">
        <f t="shared" ca="1" si="84"/>
        <v>0</v>
      </c>
      <c r="BH58" s="23">
        <f t="shared" ca="1" si="84"/>
        <v>0</v>
      </c>
      <c r="BI58" s="23">
        <f t="shared" ca="1" si="84"/>
        <v>0</v>
      </c>
      <c r="BJ58" s="23">
        <f t="shared" ca="1" si="84"/>
        <v>0</v>
      </c>
      <c r="BK58" s="23">
        <f t="shared" ca="1" si="84"/>
        <v>0</v>
      </c>
      <c r="BL58" s="23">
        <f t="shared" ca="1" si="84"/>
        <v>0</v>
      </c>
      <c r="BM58" s="23">
        <f t="shared" ca="1" si="84"/>
        <v>0</v>
      </c>
      <c r="BN58" s="23">
        <f t="shared" ca="1" si="84"/>
        <v>0</v>
      </c>
      <c r="BO58" s="23">
        <f t="shared" ca="1" si="84"/>
        <v>0</v>
      </c>
      <c r="BP58" s="23">
        <f t="shared" ca="1" si="84"/>
        <v>0</v>
      </c>
      <c r="BQ58" s="23">
        <f t="shared" ca="1" si="84"/>
        <v>0</v>
      </c>
      <c r="BR58" s="23">
        <f t="shared" ca="1" si="84"/>
        <v>0</v>
      </c>
      <c r="BS58" s="23">
        <f t="shared" ca="1" si="84"/>
        <v>0</v>
      </c>
      <c r="BT58" s="23">
        <f t="shared" ref="BT58:CR58" ca="1" si="85">BT56-BT57</f>
        <v>0</v>
      </c>
      <c r="BU58" s="23">
        <f t="shared" ca="1" si="85"/>
        <v>0</v>
      </c>
      <c r="BV58" s="23">
        <f t="shared" ca="1" si="85"/>
        <v>0</v>
      </c>
      <c r="BW58" s="23">
        <f t="shared" ca="1" si="85"/>
        <v>0</v>
      </c>
      <c r="BX58" s="23">
        <f t="shared" ca="1" si="85"/>
        <v>0</v>
      </c>
      <c r="BY58" s="23">
        <f t="shared" ca="1" si="85"/>
        <v>0</v>
      </c>
      <c r="BZ58" s="23">
        <f t="shared" ca="1" si="85"/>
        <v>0</v>
      </c>
      <c r="CA58" s="23">
        <f t="shared" ca="1" si="85"/>
        <v>0</v>
      </c>
      <c r="CB58" s="23">
        <f t="shared" ca="1" si="85"/>
        <v>0</v>
      </c>
      <c r="CC58" s="23">
        <f t="shared" ca="1" si="85"/>
        <v>0</v>
      </c>
      <c r="CD58" s="23">
        <f t="shared" ca="1" si="85"/>
        <v>0</v>
      </c>
      <c r="CE58" s="23">
        <f t="shared" ca="1" si="85"/>
        <v>0</v>
      </c>
      <c r="CF58" s="23">
        <f t="shared" ca="1" si="85"/>
        <v>0</v>
      </c>
      <c r="CG58" s="23">
        <f t="shared" ca="1" si="85"/>
        <v>0</v>
      </c>
      <c r="CH58" s="23">
        <f t="shared" ca="1" si="85"/>
        <v>0</v>
      </c>
      <c r="CI58" s="23">
        <f t="shared" ca="1" si="85"/>
        <v>0</v>
      </c>
      <c r="CJ58" s="23">
        <f t="shared" ca="1" si="85"/>
        <v>0</v>
      </c>
      <c r="CK58" s="23">
        <f t="shared" ca="1" si="85"/>
        <v>0</v>
      </c>
      <c r="CL58" s="23">
        <f t="shared" ca="1" si="85"/>
        <v>0</v>
      </c>
      <c r="CM58" s="23">
        <f t="shared" ca="1" si="85"/>
        <v>0</v>
      </c>
      <c r="CN58" s="23">
        <f t="shared" ca="1" si="85"/>
        <v>0</v>
      </c>
      <c r="CO58" s="23">
        <f t="shared" ca="1" si="85"/>
        <v>0</v>
      </c>
      <c r="CP58" s="23">
        <f t="shared" ca="1" si="85"/>
        <v>0</v>
      </c>
      <c r="CQ58" s="23">
        <f t="shared" ca="1" si="85"/>
        <v>0</v>
      </c>
      <c r="CR58" s="23">
        <f t="shared" ca="1" si="85"/>
        <v>133986594.27742597</v>
      </c>
    </row>
    <row r="59" spans="2:96" x14ac:dyDescent="0.25">
      <c r="B59" s="10" t="s">
        <v>60</v>
      </c>
      <c r="C59" s="23">
        <f>C58/C57</f>
        <v>201333923.27212724</v>
      </c>
    </row>
    <row r="60" spans="2:96" x14ac:dyDescent="0.25">
      <c r="B60" s="10" t="s">
        <v>61</v>
      </c>
      <c r="C60" s="11">
        <f>D60*C59</f>
        <v>3020008.8490819084</v>
      </c>
      <c r="D60" s="15">
        <v>1.4999999999999999E-2</v>
      </c>
    </row>
    <row r="61" spans="2:96" x14ac:dyDescent="0.25">
      <c r="B61" s="10" t="s">
        <v>62</v>
      </c>
      <c r="C61" s="23">
        <f>C59-C60</f>
        <v>198313914.42304534</v>
      </c>
    </row>
    <row r="62" spans="2:96" x14ac:dyDescent="0.25"/>
    <row r="63" spans="2:96" x14ac:dyDescent="0.25">
      <c r="B63" s="1" t="s">
        <v>73</v>
      </c>
    </row>
    <row r="64" spans="2:96" x14ac:dyDescent="0.25">
      <c r="B64" s="41" t="s">
        <v>65</v>
      </c>
      <c r="G64" s="23">
        <f>-G20+G51+G56</f>
        <v>-23075000</v>
      </c>
      <c r="H64" s="23">
        <f t="shared" ref="H64:BS64" si="86">-H20+H51+H56</f>
        <v>-2875000</v>
      </c>
      <c r="I64" s="23">
        <f t="shared" si="86"/>
        <v>-2875000</v>
      </c>
      <c r="J64" s="23">
        <f t="shared" si="86"/>
        <v>-2875000</v>
      </c>
      <c r="K64" s="23">
        <f t="shared" si="86"/>
        <v>-2875000</v>
      </c>
      <c r="L64" s="23">
        <f t="shared" si="86"/>
        <v>-2875000</v>
      </c>
      <c r="M64" s="23">
        <f t="shared" si="86"/>
        <v>-2875000</v>
      </c>
      <c r="N64" s="23">
        <f t="shared" si="86"/>
        <v>-2875000</v>
      </c>
      <c r="O64" s="23">
        <f t="shared" si="86"/>
        <v>-2875000</v>
      </c>
      <c r="P64" s="23">
        <f t="shared" si="86"/>
        <v>-2875000</v>
      </c>
      <c r="Q64" s="23">
        <f t="shared" si="86"/>
        <v>-2875000</v>
      </c>
      <c r="R64" s="23">
        <f t="shared" si="86"/>
        <v>-2875000</v>
      </c>
      <c r="S64" s="23">
        <f t="shared" si="86"/>
        <v>-2875000</v>
      </c>
      <c r="T64" s="23">
        <f t="shared" si="86"/>
        <v>-2875000</v>
      </c>
      <c r="U64" s="23">
        <f t="shared" si="86"/>
        <v>-2875000</v>
      </c>
      <c r="V64" s="23">
        <f t="shared" si="86"/>
        <v>-2875000</v>
      </c>
      <c r="W64" s="23">
        <f t="shared" si="86"/>
        <v>-2875000</v>
      </c>
      <c r="X64" s="23">
        <f>-X20+X51+X56</f>
        <v>-2875000</v>
      </c>
      <c r="Y64" s="23">
        <f t="shared" si="86"/>
        <v>-4675000</v>
      </c>
      <c r="Z64" s="23">
        <f t="shared" si="86"/>
        <v>-2875000</v>
      </c>
      <c r="AA64" s="23">
        <f t="shared" si="86"/>
        <v>-2875000</v>
      </c>
      <c r="AB64" s="23">
        <f t="shared" si="86"/>
        <v>-2875000</v>
      </c>
      <c r="AC64" s="23">
        <f t="shared" si="86"/>
        <v>-2875000</v>
      </c>
      <c r="AD64" s="23">
        <f t="shared" si="86"/>
        <v>-4675000</v>
      </c>
      <c r="AE64" s="23">
        <f t="shared" si="86"/>
        <v>-6133333.333333333</v>
      </c>
      <c r="AF64" s="23">
        <f t="shared" si="86"/>
        <v>-133333.33333333334</v>
      </c>
      <c r="AG64" s="23">
        <f t="shared" si="86"/>
        <v>-133333.33333333334</v>
      </c>
      <c r="AH64" s="23">
        <f t="shared" si="86"/>
        <v>291666.66666666669</v>
      </c>
      <c r="AI64" s="23">
        <f t="shared" si="86"/>
        <v>291666.66666666669</v>
      </c>
      <c r="AJ64" s="23">
        <f t="shared" si="86"/>
        <v>-5609583.333333333</v>
      </c>
      <c r="AK64" s="23">
        <f t="shared" si="86"/>
        <v>390416.66666666669</v>
      </c>
      <c r="AL64" s="23">
        <f t="shared" si="86"/>
        <v>390416.66666666669</v>
      </c>
      <c r="AM64" s="23">
        <f t="shared" si="86"/>
        <v>794166.66666666674</v>
      </c>
      <c r="AN64" s="23">
        <f t="shared" si="86"/>
        <v>794166.66666666674</v>
      </c>
      <c r="AO64" s="23">
        <f t="shared" si="86"/>
        <v>794166.66666666674</v>
      </c>
      <c r="AP64" s="23">
        <f t="shared" si="86"/>
        <v>794166.66666666674</v>
      </c>
      <c r="AQ64" s="23">
        <f t="shared" si="86"/>
        <v>806279.16666666674</v>
      </c>
      <c r="AR64" s="23">
        <f t="shared" si="86"/>
        <v>806279.16666666674</v>
      </c>
      <c r="AS64" s="23">
        <f t="shared" si="86"/>
        <v>806279.16666666674</v>
      </c>
      <c r="AT64" s="23">
        <f t="shared" si="86"/>
        <v>806279.16666666674</v>
      </c>
      <c r="AU64" s="23">
        <f t="shared" si="86"/>
        <v>806279.16666666674</v>
      </c>
      <c r="AV64" s="23">
        <f t="shared" si="86"/>
        <v>818391.66666666674</v>
      </c>
      <c r="AW64" s="23">
        <f t="shared" si="86"/>
        <v>818391.66666666674</v>
      </c>
      <c r="AX64" s="23">
        <f t="shared" si="86"/>
        <v>818391.66666666674</v>
      </c>
      <c r="AY64" s="23">
        <f t="shared" si="86"/>
        <v>818391.66666666674</v>
      </c>
      <c r="AZ64" s="23">
        <f t="shared" si="86"/>
        <v>818391.66666666674</v>
      </c>
      <c r="BA64" s="23">
        <f t="shared" si="86"/>
        <v>818391.66666666674</v>
      </c>
      <c r="BB64" s="23">
        <f t="shared" si="86"/>
        <v>818391.66666666674</v>
      </c>
      <c r="BC64" s="23">
        <f t="shared" si="86"/>
        <v>830867.54166666674</v>
      </c>
      <c r="BD64" s="23">
        <f t="shared" si="86"/>
        <v>830867.54166666674</v>
      </c>
      <c r="BE64" s="23">
        <f t="shared" si="86"/>
        <v>830867.54166666674</v>
      </c>
      <c r="BF64" s="23">
        <f t="shared" si="86"/>
        <v>830867.54166666674</v>
      </c>
      <c r="BG64" s="23">
        <f t="shared" si="86"/>
        <v>830867.54166666674</v>
      </c>
      <c r="BH64" s="23">
        <f t="shared" si="86"/>
        <v>843343.41666666674</v>
      </c>
      <c r="BI64" s="23">
        <f t="shared" si="86"/>
        <v>843343.41666666674</v>
      </c>
      <c r="BJ64" s="23">
        <f t="shared" si="86"/>
        <v>843343.41666666674</v>
      </c>
      <c r="BK64" s="23">
        <f t="shared" si="86"/>
        <v>843343.41666666674</v>
      </c>
      <c r="BL64" s="23">
        <f t="shared" si="86"/>
        <v>843343.41666666674</v>
      </c>
      <c r="BM64" s="23">
        <f t="shared" si="86"/>
        <v>843343.41666666674</v>
      </c>
      <c r="BN64" s="23">
        <f t="shared" si="86"/>
        <v>843343.41666666674</v>
      </c>
      <c r="BO64" s="23">
        <f t="shared" si="86"/>
        <v>856193.56791666662</v>
      </c>
      <c r="BP64" s="23">
        <f t="shared" si="86"/>
        <v>856193.56791666662</v>
      </c>
      <c r="BQ64" s="23">
        <f t="shared" si="86"/>
        <v>856193.56791666662</v>
      </c>
      <c r="BR64" s="23">
        <f t="shared" si="86"/>
        <v>856193.56791666662</v>
      </c>
      <c r="BS64" s="23">
        <f t="shared" si="86"/>
        <v>856193.56791666662</v>
      </c>
      <c r="BT64" s="23">
        <f t="shared" ref="BT64:CR64" si="87">-BT20+BT51+BT56</f>
        <v>869043.7191666665</v>
      </c>
      <c r="BU64" s="23">
        <f t="shared" si="87"/>
        <v>869043.7191666665</v>
      </c>
      <c r="BV64" s="23">
        <f t="shared" si="87"/>
        <v>869043.7191666665</v>
      </c>
      <c r="BW64" s="23">
        <f t="shared" si="87"/>
        <v>869043.7191666665</v>
      </c>
      <c r="BX64" s="23">
        <f t="shared" si="87"/>
        <v>869043.7191666665</v>
      </c>
      <c r="BY64" s="23">
        <f t="shared" si="87"/>
        <v>869043.7191666665</v>
      </c>
      <c r="BZ64" s="23">
        <f t="shared" si="87"/>
        <v>869043.7191666665</v>
      </c>
      <c r="CA64" s="23">
        <f t="shared" si="87"/>
        <v>882279.37495416659</v>
      </c>
      <c r="CB64" s="23">
        <f t="shared" si="87"/>
        <v>882279.37495416659</v>
      </c>
      <c r="CC64" s="23">
        <f t="shared" si="87"/>
        <v>882279.37495416659</v>
      </c>
      <c r="CD64" s="23">
        <f t="shared" si="87"/>
        <v>882279.37495416659</v>
      </c>
      <c r="CE64" s="23">
        <f t="shared" si="87"/>
        <v>882279.37495416659</v>
      </c>
      <c r="CF64" s="23">
        <f t="shared" si="87"/>
        <v>895515.03074166668</v>
      </c>
      <c r="CG64" s="23">
        <f t="shared" si="87"/>
        <v>895515.03074166668</v>
      </c>
      <c r="CH64" s="23">
        <f t="shared" si="87"/>
        <v>895515.03074166668</v>
      </c>
      <c r="CI64" s="23">
        <f t="shared" si="87"/>
        <v>895515.03074166668</v>
      </c>
      <c r="CJ64" s="23">
        <f t="shared" si="87"/>
        <v>895515.03074166668</v>
      </c>
      <c r="CK64" s="23">
        <f t="shared" si="87"/>
        <v>895515.03074166668</v>
      </c>
      <c r="CL64" s="23">
        <f t="shared" si="87"/>
        <v>895515.03074166668</v>
      </c>
      <c r="CM64" s="23">
        <f t="shared" si="87"/>
        <v>909147.75620279158</v>
      </c>
      <c r="CN64" s="23">
        <f t="shared" si="87"/>
        <v>909147.75620279158</v>
      </c>
      <c r="CO64" s="23">
        <f t="shared" si="87"/>
        <v>909147.75620279158</v>
      </c>
      <c r="CP64" s="23">
        <f t="shared" si="87"/>
        <v>909147.75620279158</v>
      </c>
      <c r="CQ64" s="23">
        <f t="shared" si="87"/>
        <v>909147.75620279158</v>
      </c>
      <c r="CR64" s="23">
        <f t="shared" si="87"/>
        <v>199236694.90470925</v>
      </c>
    </row>
    <row r="65" spans="2:96" x14ac:dyDescent="0.25">
      <c r="B65" s="30" t="s">
        <v>66</v>
      </c>
      <c r="C65" s="45">
        <f>XIRR($G$64:$CR$64,$G$6:$CR$6)</f>
        <v>0.15752922892570492</v>
      </c>
    </row>
    <row r="66" spans="2:96" x14ac:dyDescent="0.25">
      <c r="B66" s="30" t="s">
        <v>70</v>
      </c>
      <c r="C66" s="46">
        <f>C69/-C68</f>
        <v>2.377506084679939</v>
      </c>
    </row>
    <row r="67" spans="2:96" ht="5.0999999999999996" customHeight="1" x14ac:dyDescent="0.25">
      <c r="B67" s="30"/>
      <c r="C67" s="46"/>
    </row>
    <row r="68" spans="2:96" x14ac:dyDescent="0.25">
      <c r="B68" s="30" t="s">
        <v>71</v>
      </c>
      <c r="C68" s="23">
        <f>SUMIF($G$64:$CR$64,"&lt;0")</f>
        <v>-104809583.33333331</v>
      </c>
    </row>
    <row r="69" spans="2:96" x14ac:dyDescent="0.25">
      <c r="B69" s="30" t="s">
        <v>72</v>
      </c>
      <c r="C69" s="11">
        <f>SUMIF($G$64:$CR$64,"&gt;0")</f>
        <v>249185422.10776907</v>
      </c>
    </row>
    <row r="70" spans="2:96" x14ac:dyDescent="0.25">
      <c r="B70" s="41" t="s">
        <v>67</v>
      </c>
      <c r="C70" s="23">
        <f>SUM(C68:C69)</f>
        <v>144375838.77443576</v>
      </c>
    </row>
    <row r="71" spans="2:96" x14ac:dyDescent="0.25"/>
    <row r="72" spans="2:96" x14ac:dyDescent="0.25">
      <c r="B72" s="41" t="s">
        <v>74</v>
      </c>
      <c r="G72" s="23">
        <f ca="1">-G22+G25+G53+G58</f>
        <v>-23075000</v>
      </c>
      <c r="H72" s="23">
        <f t="shared" ref="H72:BS72" ca="1" si="88">-H22+H25+H53+H58</f>
        <v>-2875000</v>
      </c>
      <c r="I72" s="23">
        <f t="shared" ca="1" si="88"/>
        <v>-2875000</v>
      </c>
      <c r="J72" s="23">
        <f t="shared" ca="1" si="88"/>
        <v>-2875000</v>
      </c>
      <c r="K72" s="23">
        <f t="shared" ca="1" si="88"/>
        <v>-2875000</v>
      </c>
      <c r="L72" s="23">
        <f t="shared" ca="1" si="88"/>
        <v>-2875000</v>
      </c>
      <c r="M72" s="23">
        <f t="shared" ca="1" si="88"/>
        <v>-2875000</v>
      </c>
      <c r="N72" s="23">
        <f t="shared" ca="1" si="88"/>
        <v>-2616652.5871773735</v>
      </c>
      <c r="O72" s="23">
        <f t="shared" ca="1" si="88"/>
        <v>0</v>
      </c>
      <c r="P72" s="23">
        <f t="shared" ca="1" si="88"/>
        <v>0</v>
      </c>
      <c r="Q72" s="23">
        <f t="shared" ca="1" si="88"/>
        <v>0</v>
      </c>
      <c r="R72" s="23">
        <f t="shared" ca="1" si="88"/>
        <v>0</v>
      </c>
      <c r="S72" s="23">
        <f t="shared" ca="1" si="88"/>
        <v>0</v>
      </c>
      <c r="T72" s="23">
        <f t="shared" ca="1" si="88"/>
        <v>0</v>
      </c>
      <c r="U72" s="23">
        <f t="shared" ca="1" si="88"/>
        <v>0</v>
      </c>
      <c r="V72" s="23">
        <f t="shared" ca="1" si="88"/>
        <v>0</v>
      </c>
      <c r="W72" s="23">
        <f t="shared" ca="1" si="88"/>
        <v>0</v>
      </c>
      <c r="X72" s="23">
        <f ca="1">-X22+X25+X53+X58</f>
        <v>0</v>
      </c>
      <c r="Y72" s="23">
        <f t="shared" ca="1" si="88"/>
        <v>0</v>
      </c>
      <c r="Z72" s="23">
        <f t="shared" ca="1" si="88"/>
        <v>0</v>
      </c>
      <c r="AA72" s="23">
        <f t="shared" ca="1" si="88"/>
        <v>0</v>
      </c>
      <c r="AB72" s="23">
        <f t="shared" ca="1" si="88"/>
        <v>0</v>
      </c>
      <c r="AC72" s="23">
        <f t="shared" ca="1" si="88"/>
        <v>0</v>
      </c>
      <c r="AD72" s="23">
        <f t="shared" ca="1" si="88"/>
        <v>0</v>
      </c>
      <c r="AE72" s="23">
        <f t="shared" ca="1" si="88"/>
        <v>-133333.33333333334</v>
      </c>
      <c r="AF72" s="23">
        <f t="shared" ca="1" si="88"/>
        <v>-133333.33333333334</v>
      </c>
      <c r="AG72" s="23">
        <f t="shared" ca="1" si="88"/>
        <v>-133333.33333333334</v>
      </c>
      <c r="AH72" s="23">
        <f t="shared" ca="1" si="88"/>
        <v>23636.166059919342</v>
      </c>
      <c r="AI72" s="23">
        <f t="shared" ca="1" si="88"/>
        <v>23636.166059919342</v>
      </c>
      <c r="AJ72" s="23">
        <f t="shared" ca="1" si="88"/>
        <v>122386.16605991934</v>
      </c>
      <c r="AK72" s="23">
        <f t="shared" ca="1" si="88"/>
        <v>122386.16605991934</v>
      </c>
      <c r="AL72" s="23">
        <f t="shared" ca="1" si="88"/>
        <v>122386.16605991934</v>
      </c>
      <c r="AM72" s="23">
        <f t="shared" ca="1" si="88"/>
        <v>526136.1660599194</v>
      </c>
      <c r="AN72" s="23">
        <f t="shared" ca="1" si="88"/>
        <v>526136.1660599194</v>
      </c>
      <c r="AO72" s="23">
        <f t="shared" ca="1" si="88"/>
        <v>526136.1660599194</v>
      </c>
      <c r="AP72" s="23">
        <f t="shared" ca="1" si="88"/>
        <v>526136.1660599194</v>
      </c>
      <c r="AQ72" s="23">
        <f t="shared" ca="1" si="88"/>
        <v>538248.6660599194</v>
      </c>
      <c r="AR72" s="23">
        <f t="shared" ca="1" si="88"/>
        <v>538248.6660599194</v>
      </c>
      <c r="AS72" s="23">
        <f t="shared" ca="1" si="88"/>
        <v>538248.6660599194</v>
      </c>
      <c r="AT72" s="23">
        <f t="shared" ca="1" si="88"/>
        <v>538248.6660599194</v>
      </c>
      <c r="AU72" s="23">
        <f t="shared" ca="1" si="88"/>
        <v>538248.6660599194</v>
      </c>
      <c r="AV72" s="23">
        <f t="shared" ca="1" si="88"/>
        <v>550361.1660599194</v>
      </c>
      <c r="AW72" s="23">
        <f t="shared" ca="1" si="88"/>
        <v>550361.1660599194</v>
      </c>
      <c r="AX72" s="23">
        <f t="shared" ca="1" si="88"/>
        <v>550361.1660599194</v>
      </c>
      <c r="AY72" s="23">
        <f t="shared" ca="1" si="88"/>
        <v>550361.1660599194</v>
      </c>
      <c r="AZ72" s="23">
        <f t="shared" ca="1" si="88"/>
        <v>550361.1660599194</v>
      </c>
      <c r="BA72" s="23">
        <f t="shared" ca="1" si="88"/>
        <v>550361.1660599194</v>
      </c>
      <c r="BB72" s="23">
        <f t="shared" ca="1" si="88"/>
        <v>550361.1660599194</v>
      </c>
      <c r="BC72" s="23">
        <f t="shared" ca="1" si="88"/>
        <v>562837.0410599194</v>
      </c>
      <c r="BD72" s="23">
        <f t="shared" ca="1" si="88"/>
        <v>562837.0410599194</v>
      </c>
      <c r="BE72" s="23">
        <f t="shared" ca="1" si="88"/>
        <v>562837.0410599194</v>
      </c>
      <c r="BF72" s="23">
        <f t="shared" ca="1" si="88"/>
        <v>562837.0410599194</v>
      </c>
      <c r="BG72" s="23">
        <f t="shared" ca="1" si="88"/>
        <v>562837.0410599194</v>
      </c>
      <c r="BH72" s="23">
        <f t="shared" ca="1" si="88"/>
        <v>575312.9160599194</v>
      </c>
      <c r="BI72" s="23">
        <f t="shared" ca="1" si="88"/>
        <v>575312.9160599194</v>
      </c>
      <c r="BJ72" s="23">
        <f t="shared" ca="1" si="88"/>
        <v>575312.9160599194</v>
      </c>
      <c r="BK72" s="23">
        <f t="shared" ca="1" si="88"/>
        <v>575312.9160599194</v>
      </c>
      <c r="BL72" s="23">
        <f t="shared" ca="1" si="88"/>
        <v>575312.9160599194</v>
      </c>
      <c r="BM72" s="23">
        <f t="shared" ca="1" si="88"/>
        <v>575312.9160599194</v>
      </c>
      <c r="BN72" s="23">
        <f t="shared" ca="1" si="88"/>
        <v>575312.9160599194</v>
      </c>
      <c r="BO72" s="23">
        <f t="shared" ca="1" si="88"/>
        <v>588163.06730991928</v>
      </c>
      <c r="BP72" s="23">
        <f t="shared" ca="1" si="88"/>
        <v>588163.06730991928</v>
      </c>
      <c r="BQ72" s="23">
        <f t="shared" ca="1" si="88"/>
        <v>588163.06730991928</v>
      </c>
      <c r="BR72" s="23">
        <f t="shared" ca="1" si="88"/>
        <v>588163.06730991928</v>
      </c>
      <c r="BS72" s="23">
        <f t="shared" ca="1" si="88"/>
        <v>588163.06730991928</v>
      </c>
      <c r="BT72" s="23">
        <f t="shared" ref="BT72:CR72" ca="1" si="89">-BT22+BT25+BT53+BT58</f>
        <v>601013.21855991916</v>
      </c>
      <c r="BU72" s="23">
        <f t="shared" ca="1" si="89"/>
        <v>601013.21855991916</v>
      </c>
      <c r="BV72" s="23">
        <f t="shared" ca="1" si="89"/>
        <v>601013.21855991916</v>
      </c>
      <c r="BW72" s="23">
        <f t="shared" ca="1" si="89"/>
        <v>601013.21855991916</v>
      </c>
      <c r="BX72" s="23">
        <f t="shared" ca="1" si="89"/>
        <v>601013.21855991916</v>
      </c>
      <c r="BY72" s="23">
        <f t="shared" ca="1" si="89"/>
        <v>601013.21855991916</v>
      </c>
      <c r="BZ72" s="23">
        <f t="shared" ca="1" si="89"/>
        <v>601013.21855991916</v>
      </c>
      <c r="CA72" s="23">
        <f t="shared" ca="1" si="89"/>
        <v>614248.87434741925</v>
      </c>
      <c r="CB72" s="23">
        <f t="shared" ca="1" si="89"/>
        <v>614248.87434741925</v>
      </c>
      <c r="CC72" s="23">
        <f t="shared" ca="1" si="89"/>
        <v>614248.87434741925</v>
      </c>
      <c r="CD72" s="23">
        <f t="shared" ca="1" si="89"/>
        <v>614248.87434741925</v>
      </c>
      <c r="CE72" s="23">
        <f t="shared" ca="1" si="89"/>
        <v>614248.87434741925</v>
      </c>
      <c r="CF72" s="23">
        <f t="shared" ca="1" si="89"/>
        <v>627484.53013491933</v>
      </c>
      <c r="CG72" s="23">
        <f t="shared" ca="1" si="89"/>
        <v>627484.53013491933</v>
      </c>
      <c r="CH72" s="23">
        <f t="shared" ca="1" si="89"/>
        <v>627484.53013491933</v>
      </c>
      <c r="CI72" s="23">
        <f t="shared" ca="1" si="89"/>
        <v>627484.53013491933</v>
      </c>
      <c r="CJ72" s="23">
        <f t="shared" ca="1" si="89"/>
        <v>627484.53013491933</v>
      </c>
      <c r="CK72" s="23">
        <f t="shared" ca="1" si="89"/>
        <v>627484.53013491933</v>
      </c>
      <c r="CL72" s="23">
        <f t="shared" ca="1" si="89"/>
        <v>627484.53013491933</v>
      </c>
      <c r="CM72" s="23">
        <f t="shared" ca="1" si="89"/>
        <v>641117.25559604424</v>
      </c>
      <c r="CN72" s="23">
        <f t="shared" ca="1" si="89"/>
        <v>641117.25559604424</v>
      </c>
      <c r="CO72" s="23">
        <f t="shared" ca="1" si="89"/>
        <v>641117.25559604424</v>
      </c>
      <c r="CP72" s="23">
        <f t="shared" ca="1" si="89"/>
        <v>641117.25559604424</v>
      </c>
      <c r="CQ72" s="23">
        <f t="shared" ca="1" si="89"/>
        <v>641117.25559604424</v>
      </c>
      <c r="CR72" s="23">
        <f t="shared" ca="1" si="89"/>
        <v>134641344.25848314</v>
      </c>
    </row>
    <row r="73" spans="2:96" x14ac:dyDescent="0.25">
      <c r="B73" s="30" t="s">
        <v>75</v>
      </c>
      <c r="C73" s="45">
        <f ca="1">XIRR($G$72:$CR$72,$G$6:$CR$6)</f>
        <v>0.22741851210594177</v>
      </c>
    </row>
    <row r="74" spans="2:96" x14ac:dyDescent="0.25">
      <c r="B74" s="30" t="s">
        <v>76</v>
      </c>
      <c r="C74" s="46">
        <f ca="1">C77/-C76</f>
        <v>3.8845449363507041</v>
      </c>
    </row>
    <row r="75" spans="2:96" ht="5.0999999999999996" customHeight="1" x14ac:dyDescent="0.25">
      <c r="B75" s="30"/>
      <c r="C75" s="46"/>
    </row>
    <row r="76" spans="2:96" x14ac:dyDescent="0.25">
      <c r="B76" s="30" t="s">
        <v>71</v>
      </c>
      <c r="C76" s="23">
        <f ca="1">SUMIF($G$72:$CR$72,"&lt;0")</f>
        <v>-43341652.587177381</v>
      </c>
    </row>
    <row r="77" spans="2:96" x14ac:dyDescent="0.25">
      <c r="B77" s="30" t="s">
        <v>72</v>
      </c>
      <c r="C77" s="11">
        <f ca="1">SUMIF($G$72:$CR$72,"&gt;0")</f>
        <v>168362597.09059128</v>
      </c>
    </row>
    <row r="78" spans="2:96" x14ac:dyDescent="0.25">
      <c r="B78" s="41" t="s">
        <v>67</v>
      </c>
      <c r="C78" s="23">
        <f ca="1">SUM(C76:C77)</f>
        <v>125020944.5034139</v>
      </c>
    </row>
    <row r="79" spans="2:96" x14ac:dyDescent="0.25"/>
    <row r="80" spans="2:96" x14ac:dyDescent="0.25">
      <c r="B80" s="47" t="s">
        <v>79</v>
      </c>
      <c r="D80" s="34"/>
      <c r="E80" s="34"/>
    </row>
    <row r="81" spans="2:96" x14ac:dyDescent="0.25">
      <c r="B81" s="34" t="s">
        <v>80</v>
      </c>
      <c r="C81" s="52" t="s">
        <v>83</v>
      </c>
      <c r="D81" s="53" t="s">
        <v>7</v>
      </c>
      <c r="E81" s="53"/>
      <c r="F81" s="10" t="s">
        <v>14</v>
      </c>
    </row>
    <row r="82" spans="2:96" x14ac:dyDescent="0.25">
      <c r="B82" s="30" t="s">
        <v>81</v>
      </c>
      <c r="C82" s="51">
        <v>0.95</v>
      </c>
      <c r="D82" s="48">
        <f ca="1">C82*-$C$76</f>
        <v>41174569.957818508</v>
      </c>
      <c r="E82" s="23"/>
      <c r="F82" s="48" t="str">
        <f ca="1">IF(-ROUND(SUM(G82:CR82),0)=ROUND(D82,0),"OK","ERROR")</f>
        <v>OK</v>
      </c>
      <c r="G82" s="23">
        <f ca="1">MIN(G$72,0)*$C82</f>
        <v>-21921250</v>
      </c>
      <c r="H82" s="23">
        <f t="shared" ref="H82:BS83" ca="1" si="90">MIN(H$72,0)*$C82</f>
        <v>-2731250</v>
      </c>
      <c r="I82" s="23">
        <f t="shared" ca="1" si="90"/>
        <v>-2731250</v>
      </c>
      <c r="J82" s="23">
        <f t="shared" ca="1" si="90"/>
        <v>-2731250</v>
      </c>
      <c r="K82" s="23">
        <f t="shared" ca="1" si="90"/>
        <v>-2731250</v>
      </c>
      <c r="L82" s="23">
        <f t="shared" ca="1" si="90"/>
        <v>-2731250</v>
      </c>
      <c r="M82" s="23">
        <f t="shared" ca="1" si="90"/>
        <v>-2731250</v>
      </c>
      <c r="N82" s="23">
        <f t="shared" ca="1" si="90"/>
        <v>-2485819.9578185049</v>
      </c>
      <c r="O82" s="23">
        <f t="shared" ca="1" si="90"/>
        <v>0</v>
      </c>
      <c r="P82" s="23">
        <f t="shared" ca="1" si="90"/>
        <v>0</v>
      </c>
      <c r="Q82" s="23">
        <f t="shared" ca="1" si="90"/>
        <v>0</v>
      </c>
      <c r="R82" s="23">
        <f t="shared" ca="1" si="90"/>
        <v>0</v>
      </c>
      <c r="S82" s="23">
        <f t="shared" ca="1" si="90"/>
        <v>0</v>
      </c>
      <c r="T82" s="23">
        <f t="shared" ca="1" si="90"/>
        <v>0</v>
      </c>
      <c r="U82" s="23">
        <f t="shared" ca="1" si="90"/>
        <v>0</v>
      </c>
      <c r="V82" s="23">
        <f t="shared" ca="1" si="90"/>
        <v>0</v>
      </c>
      <c r="W82" s="23">
        <f t="shared" ca="1" si="90"/>
        <v>0</v>
      </c>
      <c r="X82" s="23">
        <f t="shared" ca="1" si="90"/>
        <v>0</v>
      </c>
      <c r="Y82" s="23">
        <f t="shared" ca="1" si="90"/>
        <v>0</v>
      </c>
      <c r="Z82" s="23">
        <f t="shared" ca="1" si="90"/>
        <v>0</v>
      </c>
      <c r="AA82" s="23">
        <f t="shared" ca="1" si="90"/>
        <v>0</v>
      </c>
      <c r="AB82" s="23">
        <f t="shared" ca="1" si="90"/>
        <v>0</v>
      </c>
      <c r="AC82" s="23">
        <f t="shared" ca="1" si="90"/>
        <v>0</v>
      </c>
      <c r="AD82" s="23">
        <f t="shared" ca="1" si="90"/>
        <v>0</v>
      </c>
      <c r="AE82" s="23">
        <f t="shared" ca="1" si="90"/>
        <v>-126666.66666666667</v>
      </c>
      <c r="AF82" s="23">
        <f t="shared" ca="1" si="90"/>
        <v>-126666.66666666667</v>
      </c>
      <c r="AG82" s="23">
        <f t="shared" ca="1" si="90"/>
        <v>-126666.66666666667</v>
      </c>
      <c r="AH82" s="23">
        <f t="shared" ca="1" si="90"/>
        <v>0</v>
      </c>
      <c r="AI82" s="23">
        <f t="shared" ca="1" si="90"/>
        <v>0</v>
      </c>
      <c r="AJ82" s="23">
        <f t="shared" ca="1" si="90"/>
        <v>0</v>
      </c>
      <c r="AK82" s="23">
        <f t="shared" ca="1" si="90"/>
        <v>0</v>
      </c>
      <c r="AL82" s="23">
        <f t="shared" ca="1" si="90"/>
        <v>0</v>
      </c>
      <c r="AM82" s="23">
        <f t="shared" ca="1" si="90"/>
        <v>0</v>
      </c>
      <c r="AN82" s="23">
        <f t="shared" ca="1" si="90"/>
        <v>0</v>
      </c>
      <c r="AO82" s="23">
        <f t="shared" ca="1" si="90"/>
        <v>0</v>
      </c>
      <c r="AP82" s="23">
        <f t="shared" ca="1" si="90"/>
        <v>0</v>
      </c>
      <c r="AQ82" s="23">
        <f t="shared" ca="1" si="90"/>
        <v>0</v>
      </c>
      <c r="AR82" s="23">
        <f t="shared" ca="1" si="90"/>
        <v>0</v>
      </c>
      <c r="AS82" s="23">
        <f t="shared" ca="1" si="90"/>
        <v>0</v>
      </c>
      <c r="AT82" s="23">
        <f t="shared" ca="1" si="90"/>
        <v>0</v>
      </c>
      <c r="AU82" s="23">
        <f t="shared" ca="1" si="90"/>
        <v>0</v>
      </c>
      <c r="AV82" s="23">
        <f t="shared" ca="1" si="90"/>
        <v>0</v>
      </c>
      <c r="AW82" s="23">
        <f t="shared" ca="1" si="90"/>
        <v>0</v>
      </c>
      <c r="AX82" s="23">
        <f t="shared" ca="1" si="90"/>
        <v>0</v>
      </c>
      <c r="AY82" s="23">
        <f t="shared" ca="1" si="90"/>
        <v>0</v>
      </c>
      <c r="AZ82" s="23">
        <f t="shared" ca="1" si="90"/>
        <v>0</v>
      </c>
      <c r="BA82" s="23">
        <f t="shared" ca="1" si="90"/>
        <v>0</v>
      </c>
      <c r="BB82" s="23">
        <f t="shared" ca="1" si="90"/>
        <v>0</v>
      </c>
      <c r="BC82" s="23">
        <f t="shared" ca="1" si="90"/>
        <v>0</v>
      </c>
      <c r="BD82" s="23">
        <f t="shared" ca="1" si="90"/>
        <v>0</v>
      </c>
      <c r="BE82" s="23">
        <f t="shared" ca="1" si="90"/>
        <v>0</v>
      </c>
      <c r="BF82" s="23">
        <f t="shared" ca="1" si="90"/>
        <v>0</v>
      </c>
      <c r="BG82" s="23">
        <f t="shared" ca="1" si="90"/>
        <v>0</v>
      </c>
      <c r="BH82" s="23">
        <f t="shared" ca="1" si="90"/>
        <v>0</v>
      </c>
      <c r="BI82" s="23">
        <f t="shared" ca="1" si="90"/>
        <v>0</v>
      </c>
      <c r="BJ82" s="23">
        <f t="shared" ca="1" si="90"/>
        <v>0</v>
      </c>
      <c r="BK82" s="23">
        <f t="shared" ca="1" si="90"/>
        <v>0</v>
      </c>
      <c r="BL82" s="23">
        <f t="shared" ca="1" si="90"/>
        <v>0</v>
      </c>
      <c r="BM82" s="23">
        <f t="shared" ca="1" si="90"/>
        <v>0</v>
      </c>
      <c r="BN82" s="23">
        <f t="shared" ca="1" si="90"/>
        <v>0</v>
      </c>
      <c r="BO82" s="23">
        <f t="shared" ca="1" si="90"/>
        <v>0</v>
      </c>
      <c r="BP82" s="23">
        <f t="shared" ca="1" si="90"/>
        <v>0</v>
      </c>
      <c r="BQ82" s="23">
        <f t="shared" ca="1" si="90"/>
        <v>0</v>
      </c>
      <c r="BR82" s="23">
        <f t="shared" ca="1" si="90"/>
        <v>0</v>
      </c>
      <c r="BS82" s="23">
        <f t="shared" ca="1" si="90"/>
        <v>0</v>
      </c>
      <c r="BT82" s="23">
        <f t="shared" ref="BT82:CR83" ca="1" si="91">MIN(BT$72,0)*$C82</f>
        <v>0</v>
      </c>
      <c r="BU82" s="23">
        <f t="shared" ca="1" si="91"/>
        <v>0</v>
      </c>
      <c r="BV82" s="23">
        <f t="shared" ca="1" si="91"/>
        <v>0</v>
      </c>
      <c r="BW82" s="23">
        <f t="shared" ca="1" si="91"/>
        <v>0</v>
      </c>
      <c r="BX82" s="23">
        <f t="shared" ca="1" si="91"/>
        <v>0</v>
      </c>
      <c r="BY82" s="23">
        <f t="shared" ca="1" si="91"/>
        <v>0</v>
      </c>
      <c r="BZ82" s="23">
        <f t="shared" ca="1" si="91"/>
        <v>0</v>
      </c>
      <c r="CA82" s="23">
        <f t="shared" ca="1" si="91"/>
        <v>0</v>
      </c>
      <c r="CB82" s="23">
        <f t="shared" ca="1" si="91"/>
        <v>0</v>
      </c>
      <c r="CC82" s="23">
        <f t="shared" ca="1" si="91"/>
        <v>0</v>
      </c>
      <c r="CD82" s="23">
        <f t="shared" ca="1" si="91"/>
        <v>0</v>
      </c>
      <c r="CE82" s="23">
        <f t="shared" ca="1" si="91"/>
        <v>0</v>
      </c>
      <c r="CF82" s="23">
        <f t="shared" ca="1" si="91"/>
        <v>0</v>
      </c>
      <c r="CG82" s="23">
        <f t="shared" ca="1" si="91"/>
        <v>0</v>
      </c>
      <c r="CH82" s="23">
        <f t="shared" ca="1" si="91"/>
        <v>0</v>
      </c>
      <c r="CI82" s="23">
        <f t="shared" ca="1" si="91"/>
        <v>0</v>
      </c>
      <c r="CJ82" s="23">
        <f t="shared" ca="1" si="91"/>
        <v>0</v>
      </c>
      <c r="CK82" s="23">
        <f t="shared" ca="1" si="91"/>
        <v>0</v>
      </c>
      <c r="CL82" s="23">
        <f t="shared" ca="1" si="91"/>
        <v>0</v>
      </c>
      <c r="CM82" s="23">
        <f t="shared" ca="1" si="91"/>
        <v>0</v>
      </c>
      <c r="CN82" s="23">
        <f t="shared" ca="1" si="91"/>
        <v>0</v>
      </c>
      <c r="CO82" s="23">
        <f t="shared" ca="1" si="91"/>
        <v>0</v>
      </c>
      <c r="CP82" s="23">
        <f t="shared" ca="1" si="91"/>
        <v>0</v>
      </c>
      <c r="CQ82" s="23">
        <f t="shared" ca="1" si="91"/>
        <v>0</v>
      </c>
      <c r="CR82" s="23">
        <f t="shared" ca="1" si="91"/>
        <v>0</v>
      </c>
    </row>
    <row r="83" spans="2:96" x14ac:dyDescent="0.25">
      <c r="B83" s="30" t="s">
        <v>82</v>
      </c>
      <c r="C83" s="54">
        <f>1-C82</f>
        <v>5.0000000000000044E-2</v>
      </c>
      <c r="D83" s="50">
        <f ca="1">C83*-$C$76</f>
        <v>2167082.6293588709</v>
      </c>
      <c r="E83" s="11"/>
      <c r="F83" s="50" t="str">
        <f ca="1">IF(-ROUND(SUM(G83:CR83),0)=ROUND(D83,0),"OK","ERROR")</f>
        <v>OK</v>
      </c>
      <c r="G83" s="11">
        <f ca="1">MIN(G$72,0)*$C83</f>
        <v>-1153750.0000000009</v>
      </c>
      <c r="H83" s="11">
        <f t="shared" ca="1" si="90"/>
        <v>-143750.00000000012</v>
      </c>
      <c r="I83" s="11">
        <f t="shared" ca="1" si="90"/>
        <v>-143750.00000000012</v>
      </c>
      <c r="J83" s="11">
        <f t="shared" ca="1" si="90"/>
        <v>-143750.00000000012</v>
      </c>
      <c r="K83" s="11">
        <f t="shared" ca="1" si="90"/>
        <v>-143750.00000000012</v>
      </c>
      <c r="L83" s="11">
        <f t="shared" ca="1" si="90"/>
        <v>-143750.00000000012</v>
      </c>
      <c r="M83" s="11">
        <f t="shared" ca="1" si="90"/>
        <v>-143750.00000000012</v>
      </c>
      <c r="N83" s="11">
        <f t="shared" ca="1" si="90"/>
        <v>-130832.62935886878</v>
      </c>
      <c r="O83" s="11">
        <f t="shared" ca="1" si="90"/>
        <v>0</v>
      </c>
      <c r="P83" s="11">
        <f t="shared" ca="1" si="90"/>
        <v>0</v>
      </c>
      <c r="Q83" s="11">
        <f t="shared" ca="1" si="90"/>
        <v>0</v>
      </c>
      <c r="R83" s="11">
        <f t="shared" ca="1" si="90"/>
        <v>0</v>
      </c>
      <c r="S83" s="11">
        <f t="shared" ca="1" si="90"/>
        <v>0</v>
      </c>
      <c r="T83" s="11">
        <f t="shared" ca="1" si="90"/>
        <v>0</v>
      </c>
      <c r="U83" s="11">
        <f t="shared" ca="1" si="90"/>
        <v>0</v>
      </c>
      <c r="V83" s="11">
        <f t="shared" ca="1" si="90"/>
        <v>0</v>
      </c>
      <c r="W83" s="11">
        <f t="shared" ca="1" si="90"/>
        <v>0</v>
      </c>
      <c r="X83" s="11">
        <f t="shared" ca="1" si="90"/>
        <v>0</v>
      </c>
      <c r="Y83" s="11">
        <f t="shared" ca="1" si="90"/>
        <v>0</v>
      </c>
      <c r="Z83" s="11">
        <f t="shared" ca="1" si="90"/>
        <v>0</v>
      </c>
      <c r="AA83" s="11">
        <f t="shared" ca="1" si="90"/>
        <v>0</v>
      </c>
      <c r="AB83" s="11">
        <f t="shared" ca="1" si="90"/>
        <v>0</v>
      </c>
      <c r="AC83" s="11">
        <f t="shared" ca="1" si="90"/>
        <v>0</v>
      </c>
      <c r="AD83" s="11">
        <f t="shared" ca="1" si="90"/>
        <v>0</v>
      </c>
      <c r="AE83" s="11">
        <f t="shared" ca="1" si="90"/>
        <v>-6666.6666666666733</v>
      </c>
      <c r="AF83" s="11">
        <f t="shared" ca="1" si="90"/>
        <v>-6666.6666666666733</v>
      </c>
      <c r="AG83" s="11">
        <f t="shared" ca="1" si="90"/>
        <v>-6666.6666666666733</v>
      </c>
      <c r="AH83" s="11">
        <f t="shared" ca="1" si="90"/>
        <v>0</v>
      </c>
      <c r="AI83" s="11">
        <f t="shared" ca="1" si="90"/>
        <v>0</v>
      </c>
      <c r="AJ83" s="11">
        <f t="shared" ca="1" si="90"/>
        <v>0</v>
      </c>
      <c r="AK83" s="11">
        <f t="shared" ca="1" si="90"/>
        <v>0</v>
      </c>
      <c r="AL83" s="11">
        <f t="shared" ca="1" si="90"/>
        <v>0</v>
      </c>
      <c r="AM83" s="11">
        <f t="shared" ca="1" si="90"/>
        <v>0</v>
      </c>
      <c r="AN83" s="11">
        <f t="shared" ca="1" si="90"/>
        <v>0</v>
      </c>
      <c r="AO83" s="11">
        <f t="shared" ca="1" si="90"/>
        <v>0</v>
      </c>
      <c r="AP83" s="11">
        <f t="shared" ca="1" si="90"/>
        <v>0</v>
      </c>
      <c r="AQ83" s="11">
        <f t="shared" ca="1" si="90"/>
        <v>0</v>
      </c>
      <c r="AR83" s="11">
        <f t="shared" ca="1" si="90"/>
        <v>0</v>
      </c>
      <c r="AS83" s="11">
        <f t="shared" ca="1" si="90"/>
        <v>0</v>
      </c>
      <c r="AT83" s="11">
        <f t="shared" ca="1" si="90"/>
        <v>0</v>
      </c>
      <c r="AU83" s="11">
        <f t="shared" ca="1" si="90"/>
        <v>0</v>
      </c>
      <c r="AV83" s="11">
        <f t="shared" ca="1" si="90"/>
        <v>0</v>
      </c>
      <c r="AW83" s="11">
        <f t="shared" ca="1" si="90"/>
        <v>0</v>
      </c>
      <c r="AX83" s="11">
        <f t="shared" ca="1" si="90"/>
        <v>0</v>
      </c>
      <c r="AY83" s="11">
        <f t="shared" ca="1" si="90"/>
        <v>0</v>
      </c>
      <c r="AZ83" s="11">
        <f t="shared" ca="1" si="90"/>
        <v>0</v>
      </c>
      <c r="BA83" s="11">
        <f t="shared" ca="1" si="90"/>
        <v>0</v>
      </c>
      <c r="BB83" s="11">
        <f t="shared" ca="1" si="90"/>
        <v>0</v>
      </c>
      <c r="BC83" s="11">
        <f t="shared" ca="1" si="90"/>
        <v>0</v>
      </c>
      <c r="BD83" s="11">
        <f t="shared" ca="1" si="90"/>
        <v>0</v>
      </c>
      <c r="BE83" s="11">
        <f t="shared" ca="1" si="90"/>
        <v>0</v>
      </c>
      <c r="BF83" s="11">
        <f t="shared" ca="1" si="90"/>
        <v>0</v>
      </c>
      <c r="BG83" s="11">
        <f t="shared" ca="1" si="90"/>
        <v>0</v>
      </c>
      <c r="BH83" s="11">
        <f t="shared" ca="1" si="90"/>
        <v>0</v>
      </c>
      <c r="BI83" s="11">
        <f t="shared" ca="1" si="90"/>
        <v>0</v>
      </c>
      <c r="BJ83" s="11">
        <f t="shared" ca="1" si="90"/>
        <v>0</v>
      </c>
      <c r="BK83" s="11">
        <f t="shared" ca="1" si="90"/>
        <v>0</v>
      </c>
      <c r="BL83" s="11">
        <f t="shared" ca="1" si="90"/>
        <v>0</v>
      </c>
      <c r="BM83" s="11">
        <f t="shared" ca="1" si="90"/>
        <v>0</v>
      </c>
      <c r="BN83" s="11">
        <f t="shared" ca="1" si="90"/>
        <v>0</v>
      </c>
      <c r="BO83" s="11">
        <f t="shared" ca="1" si="90"/>
        <v>0</v>
      </c>
      <c r="BP83" s="11">
        <f t="shared" ca="1" si="90"/>
        <v>0</v>
      </c>
      <c r="BQ83" s="11">
        <f t="shared" ca="1" si="90"/>
        <v>0</v>
      </c>
      <c r="BR83" s="11">
        <f t="shared" ca="1" si="90"/>
        <v>0</v>
      </c>
      <c r="BS83" s="11">
        <f t="shared" ca="1" si="90"/>
        <v>0</v>
      </c>
      <c r="BT83" s="11">
        <f t="shared" ca="1" si="91"/>
        <v>0</v>
      </c>
      <c r="BU83" s="11">
        <f t="shared" ca="1" si="91"/>
        <v>0</v>
      </c>
      <c r="BV83" s="11">
        <f t="shared" ca="1" si="91"/>
        <v>0</v>
      </c>
      <c r="BW83" s="11">
        <f t="shared" ca="1" si="91"/>
        <v>0</v>
      </c>
      <c r="BX83" s="11">
        <f t="shared" ca="1" si="91"/>
        <v>0</v>
      </c>
      <c r="BY83" s="11">
        <f t="shared" ca="1" si="91"/>
        <v>0</v>
      </c>
      <c r="BZ83" s="11">
        <f t="shared" ca="1" si="91"/>
        <v>0</v>
      </c>
      <c r="CA83" s="11">
        <f t="shared" ca="1" si="91"/>
        <v>0</v>
      </c>
      <c r="CB83" s="11">
        <f t="shared" ca="1" si="91"/>
        <v>0</v>
      </c>
      <c r="CC83" s="11">
        <f t="shared" ca="1" si="91"/>
        <v>0</v>
      </c>
      <c r="CD83" s="11">
        <f t="shared" ca="1" si="91"/>
        <v>0</v>
      </c>
      <c r="CE83" s="11">
        <f t="shared" ca="1" si="91"/>
        <v>0</v>
      </c>
      <c r="CF83" s="11">
        <f t="shared" ca="1" si="91"/>
        <v>0</v>
      </c>
      <c r="CG83" s="11">
        <f t="shared" ca="1" si="91"/>
        <v>0</v>
      </c>
      <c r="CH83" s="11">
        <f t="shared" ca="1" si="91"/>
        <v>0</v>
      </c>
      <c r="CI83" s="11">
        <f t="shared" ca="1" si="91"/>
        <v>0</v>
      </c>
      <c r="CJ83" s="11">
        <f t="shared" ca="1" si="91"/>
        <v>0</v>
      </c>
      <c r="CK83" s="11">
        <f t="shared" ca="1" si="91"/>
        <v>0</v>
      </c>
      <c r="CL83" s="11">
        <f t="shared" ca="1" si="91"/>
        <v>0</v>
      </c>
      <c r="CM83" s="11">
        <f t="shared" ca="1" si="91"/>
        <v>0</v>
      </c>
      <c r="CN83" s="11">
        <f t="shared" ca="1" si="91"/>
        <v>0</v>
      </c>
      <c r="CO83" s="11">
        <f t="shared" ca="1" si="91"/>
        <v>0</v>
      </c>
      <c r="CP83" s="11">
        <f t="shared" ca="1" si="91"/>
        <v>0</v>
      </c>
      <c r="CQ83" s="11">
        <f t="shared" ca="1" si="91"/>
        <v>0</v>
      </c>
      <c r="CR83" s="11">
        <f t="shared" ca="1" si="91"/>
        <v>0</v>
      </c>
    </row>
    <row r="84" spans="2:96" x14ac:dyDescent="0.25">
      <c r="B84" s="29" t="s">
        <v>107</v>
      </c>
      <c r="C84" s="49">
        <f>SUM(C82:C83)</f>
        <v>1</v>
      </c>
      <c r="D84" s="48">
        <f ca="1">SUM(D82:D83)</f>
        <v>43341652.587177381</v>
      </c>
      <c r="E84" s="23"/>
      <c r="F84" s="48" t="str">
        <f ca="1">IF(-ROUND(SUM(G84:CR84),0)=ROUND(D84,0),"OK","ERROR")</f>
        <v>OK</v>
      </c>
      <c r="G84" s="23">
        <f ca="1">SUM(G82:G83)</f>
        <v>-23075000</v>
      </c>
      <c r="H84" s="23">
        <f t="shared" ref="H84:BS84" ca="1" si="92">SUM(H82:H83)</f>
        <v>-2875000</v>
      </c>
      <c r="I84" s="23">
        <f t="shared" ca="1" si="92"/>
        <v>-2875000</v>
      </c>
      <c r="J84" s="23">
        <f t="shared" ca="1" si="92"/>
        <v>-2875000</v>
      </c>
      <c r="K84" s="23">
        <f t="shared" ca="1" si="92"/>
        <v>-2875000</v>
      </c>
      <c r="L84" s="23">
        <f t="shared" ca="1" si="92"/>
        <v>-2875000</v>
      </c>
      <c r="M84" s="23">
        <f t="shared" ca="1" si="92"/>
        <v>-2875000</v>
      </c>
      <c r="N84" s="23">
        <f t="shared" ca="1" si="92"/>
        <v>-2616652.5871773735</v>
      </c>
      <c r="O84" s="23">
        <f t="shared" ca="1" si="92"/>
        <v>0</v>
      </c>
      <c r="P84" s="23">
        <f t="shared" ca="1" si="92"/>
        <v>0</v>
      </c>
      <c r="Q84" s="23">
        <f t="shared" ca="1" si="92"/>
        <v>0</v>
      </c>
      <c r="R84" s="23">
        <f t="shared" ca="1" si="92"/>
        <v>0</v>
      </c>
      <c r="S84" s="23">
        <f t="shared" ca="1" si="92"/>
        <v>0</v>
      </c>
      <c r="T84" s="23">
        <f t="shared" ca="1" si="92"/>
        <v>0</v>
      </c>
      <c r="U84" s="23">
        <f t="shared" ca="1" si="92"/>
        <v>0</v>
      </c>
      <c r="V84" s="23">
        <f t="shared" ca="1" si="92"/>
        <v>0</v>
      </c>
      <c r="W84" s="23">
        <f t="shared" ca="1" si="92"/>
        <v>0</v>
      </c>
      <c r="X84" s="23">
        <f t="shared" ca="1" si="92"/>
        <v>0</v>
      </c>
      <c r="Y84" s="23">
        <f t="shared" ca="1" si="92"/>
        <v>0</v>
      </c>
      <c r="Z84" s="23">
        <f t="shared" ca="1" si="92"/>
        <v>0</v>
      </c>
      <c r="AA84" s="23">
        <f t="shared" ca="1" si="92"/>
        <v>0</v>
      </c>
      <c r="AB84" s="23">
        <f t="shared" ca="1" si="92"/>
        <v>0</v>
      </c>
      <c r="AC84" s="23">
        <f t="shared" ca="1" si="92"/>
        <v>0</v>
      </c>
      <c r="AD84" s="23">
        <f t="shared" ca="1" si="92"/>
        <v>0</v>
      </c>
      <c r="AE84" s="23">
        <f t="shared" ca="1" si="92"/>
        <v>-133333.33333333334</v>
      </c>
      <c r="AF84" s="23">
        <f t="shared" ca="1" si="92"/>
        <v>-133333.33333333334</v>
      </c>
      <c r="AG84" s="23">
        <f t="shared" ca="1" si="92"/>
        <v>-133333.33333333334</v>
      </c>
      <c r="AH84" s="23">
        <f t="shared" ca="1" si="92"/>
        <v>0</v>
      </c>
      <c r="AI84" s="23">
        <f t="shared" ca="1" si="92"/>
        <v>0</v>
      </c>
      <c r="AJ84" s="23">
        <f t="shared" ca="1" si="92"/>
        <v>0</v>
      </c>
      <c r="AK84" s="23">
        <f t="shared" ca="1" si="92"/>
        <v>0</v>
      </c>
      <c r="AL84" s="23">
        <f t="shared" ca="1" si="92"/>
        <v>0</v>
      </c>
      <c r="AM84" s="23">
        <f t="shared" ca="1" si="92"/>
        <v>0</v>
      </c>
      <c r="AN84" s="23">
        <f t="shared" ca="1" si="92"/>
        <v>0</v>
      </c>
      <c r="AO84" s="23">
        <f t="shared" ca="1" si="92"/>
        <v>0</v>
      </c>
      <c r="AP84" s="23">
        <f t="shared" ca="1" si="92"/>
        <v>0</v>
      </c>
      <c r="AQ84" s="23">
        <f t="shared" ca="1" si="92"/>
        <v>0</v>
      </c>
      <c r="AR84" s="23">
        <f t="shared" ca="1" si="92"/>
        <v>0</v>
      </c>
      <c r="AS84" s="23">
        <f t="shared" ca="1" si="92"/>
        <v>0</v>
      </c>
      <c r="AT84" s="23">
        <f t="shared" ca="1" si="92"/>
        <v>0</v>
      </c>
      <c r="AU84" s="23">
        <f t="shared" ca="1" si="92"/>
        <v>0</v>
      </c>
      <c r="AV84" s="23">
        <f t="shared" ca="1" si="92"/>
        <v>0</v>
      </c>
      <c r="AW84" s="23">
        <f t="shared" ca="1" si="92"/>
        <v>0</v>
      </c>
      <c r="AX84" s="23">
        <f t="shared" ca="1" si="92"/>
        <v>0</v>
      </c>
      <c r="AY84" s="23">
        <f t="shared" ca="1" si="92"/>
        <v>0</v>
      </c>
      <c r="AZ84" s="23">
        <f t="shared" ca="1" si="92"/>
        <v>0</v>
      </c>
      <c r="BA84" s="23">
        <f t="shared" ca="1" si="92"/>
        <v>0</v>
      </c>
      <c r="BB84" s="23">
        <f t="shared" ca="1" si="92"/>
        <v>0</v>
      </c>
      <c r="BC84" s="23">
        <f t="shared" ca="1" si="92"/>
        <v>0</v>
      </c>
      <c r="BD84" s="23">
        <f t="shared" ca="1" si="92"/>
        <v>0</v>
      </c>
      <c r="BE84" s="23">
        <f t="shared" ca="1" si="92"/>
        <v>0</v>
      </c>
      <c r="BF84" s="23">
        <f t="shared" ca="1" si="92"/>
        <v>0</v>
      </c>
      <c r="BG84" s="23">
        <f t="shared" ca="1" si="92"/>
        <v>0</v>
      </c>
      <c r="BH84" s="23">
        <f t="shared" ca="1" si="92"/>
        <v>0</v>
      </c>
      <c r="BI84" s="23">
        <f t="shared" ca="1" si="92"/>
        <v>0</v>
      </c>
      <c r="BJ84" s="23">
        <f t="shared" ca="1" si="92"/>
        <v>0</v>
      </c>
      <c r="BK84" s="23">
        <f t="shared" ca="1" si="92"/>
        <v>0</v>
      </c>
      <c r="BL84" s="23">
        <f t="shared" ca="1" si="92"/>
        <v>0</v>
      </c>
      <c r="BM84" s="23">
        <f t="shared" ca="1" si="92"/>
        <v>0</v>
      </c>
      <c r="BN84" s="23">
        <f t="shared" ca="1" si="92"/>
        <v>0</v>
      </c>
      <c r="BO84" s="23">
        <f t="shared" ca="1" si="92"/>
        <v>0</v>
      </c>
      <c r="BP84" s="23">
        <f t="shared" ca="1" si="92"/>
        <v>0</v>
      </c>
      <c r="BQ84" s="23">
        <f t="shared" ca="1" si="92"/>
        <v>0</v>
      </c>
      <c r="BR84" s="23">
        <f t="shared" ca="1" si="92"/>
        <v>0</v>
      </c>
      <c r="BS84" s="23">
        <f t="shared" ca="1" si="92"/>
        <v>0</v>
      </c>
      <c r="BT84" s="23">
        <f t="shared" ref="BT84:CR84" ca="1" si="93">SUM(BT82:BT83)</f>
        <v>0</v>
      </c>
      <c r="BU84" s="23">
        <f t="shared" ca="1" si="93"/>
        <v>0</v>
      </c>
      <c r="BV84" s="23">
        <f t="shared" ca="1" si="93"/>
        <v>0</v>
      </c>
      <c r="BW84" s="23">
        <f t="shared" ca="1" si="93"/>
        <v>0</v>
      </c>
      <c r="BX84" s="23">
        <f t="shared" ca="1" si="93"/>
        <v>0</v>
      </c>
      <c r="BY84" s="23">
        <f t="shared" ca="1" si="93"/>
        <v>0</v>
      </c>
      <c r="BZ84" s="23">
        <f t="shared" ca="1" si="93"/>
        <v>0</v>
      </c>
      <c r="CA84" s="23">
        <f t="shared" ca="1" si="93"/>
        <v>0</v>
      </c>
      <c r="CB84" s="23">
        <f t="shared" ca="1" si="93"/>
        <v>0</v>
      </c>
      <c r="CC84" s="23">
        <f t="shared" ca="1" si="93"/>
        <v>0</v>
      </c>
      <c r="CD84" s="23">
        <f t="shared" ca="1" si="93"/>
        <v>0</v>
      </c>
      <c r="CE84" s="23">
        <f t="shared" ca="1" si="93"/>
        <v>0</v>
      </c>
      <c r="CF84" s="23">
        <f t="shared" ca="1" si="93"/>
        <v>0</v>
      </c>
      <c r="CG84" s="23">
        <f t="shared" ca="1" si="93"/>
        <v>0</v>
      </c>
      <c r="CH84" s="23">
        <f t="shared" ca="1" si="93"/>
        <v>0</v>
      </c>
      <c r="CI84" s="23">
        <f t="shared" ca="1" si="93"/>
        <v>0</v>
      </c>
      <c r="CJ84" s="23">
        <f t="shared" ca="1" si="93"/>
        <v>0</v>
      </c>
      <c r="CK84" s="23">
        <f t="shared" ca="1" si="93"/>
        <v>0</v>
      </c>
      <c r="CL84" s="23">
        <f t="shared" ca="1" si="93"/>
        <v>0</v>
      </c>
      <c r="CM84" s="23">
        <f t="shared" ca="1" si="93"/>
        <v>0</v>
      </c>
      <c r="CN84" s="23">
        <f t="shared" ca="1" si="93"/>
        <v>0</v>
      </c>
      <c r="CO84" s="23">
        <f t="shared" ca="1" si="93"/>
        <v>0</v>
      </c>
      <c r="CP84" s="23">
        <f t="shared" ca="1" si="93"/>
        <v>0</v>
      </c>
      <c r="CQ84" s="23">
        <f t="shared" ca="1" si="93"/>
        <v>0</v>
      </c>
      <c r="CR84" s="23">
        <f t="shared" ca="1" si="93"/>
        <v>0</v>
      </c>
    </row>
    <row r="85" spans="2:96" x14ac:dyDescent="0.25"/>
    <row r="86" spans="2:96" x14ac:dyDescent="0.25">
      <c r="B86" s="1" t="s">
        <v>84</v>
      </c>
    </row>
    <row r="87" spans="2:96" x14ac:dyDescent="0.25">
      <c r="B87" s="41" t="s">
        <v>88</v>
      </c>
      <c r="G87" s="36">
        <v>0</v>
      </c>
      <c r="H87" s="36">
        <f ca="1">G91</f>
        <v>21921250</v>
      </c>
      <c r="I87" s="36">
        <f t="shared" ref="I87:BT87" ca="1" si="94">H91</f>
        <v>24860506.202117227</v>
      </c>
      <c r="J87" s="36">
        <f t="shared" ca="1" si="94"/>
        <v>27827652.397718035</v>
      </c>
      <c r="K87" s="36">
        <f t="shared" ca="1" si="94"/>
        <v>30822953.229175534</v>
      </c>
      <c r="L87" s="36">
        <f t="shared" ca="1" si="94"/>
        <v>33846675.849999517</v>
      </c>
      <c r="M87" s="36">
        <f t="shared" ca="1" si="94"/>
        <v>36899089.948664114</v>
      </c>
      <c r="N87" s="36">
        <f t="shared" ca="1" si="94"/>
        <v>39980467.772661544</v>
      </c>
      <c r="O87" s="36">
        <f t="shared" ca="1" si="94"/>
        <v>42845654.11060261</v>
      </c>
      <c r="P87" s="36">
        <f t="shared" ca="1" si="94"/>
        <v>43252207.650604881</v>
      </c>
      <c r="Q87" s="36">
        <f t="shared" ca="1" si="94"/>
        <v>43662618.892965063</v>
      </c>
      <c r="R87" s="36">
        <f t="shared" ca="1" si="94"/>
        <v>44076924.442622021</v>
      </c>
      <c r="S87" s="36">
        <f t="shared" ca="1" si="94"/>
        <v>44495161.25185132</v>
      </c>
      <c r="T87" s="36">
        <f t="shared" ca="1" si="94"/>
        <v>44917366.623561017</v>
      </c>
      <c r="U87" s="36">
        <f t="shared" ca="1" si="94"/>
        <v>45343578.214618742</v>
      </c>
      <c r="V87" s="36">
        <f t="shared" ca="1" si="94"/>
        <v>45773834.039210327</v>
      </c>
      <c r="W87" s="36">
        <f t="shared" ca="1" si="94"/>
        <v>46208172.47223036</v>
      </c>
      <c r="X87" s="36">
        <f t="shared" ca="1" si="94"/>
        <v>46646632.252704851</v>
      </c>
      <c r="Y87" s="36">
        <f t="shared" ca="1" si="94"/>
        <v>47089252.487246409</v>
      </c>
      <c r="Z87" s="36">
        <f t="shared" ca="1" si="94"/>
        <v>47536072.653542191</v>
      </c>
      <c r="AA87" s="36">
        <f t="shared" ca="1" si="94"/>
        <v>47987132.603874952</v>
      </c>
      <c r="AB87" s="36">
        <f t="shared" ca="1" si="94"/>
        <v>48442472.5686775</v>
      </c>
      <c r="AC87" s="36">
        <f t="shared" ca="1" si="94"/>
        <v>48902133.160120897</v>
      </c>
      <c r="AD87" s="36">
        <f t="shared" ca="1" si="94"/>
        <v>49366155.375736691</v>
      </c>
      <c r="AE87" s="36">
        <f t="shared" ca="1" si="94"/>
        <v>49834580.602073513</v>
      </c>
      <c r="AF87" s="36">
        <f t="shared" ca="1" si="94"/>
        <v>50434117.285055041</v>
      </c>
      <c r="AG87" s="36">
        <f t="shared" ca="1" si="94"/>
        <v>51039342.847478069</v>
      </c>
      <c r="AH87" s="36">
        <f t="shared" ca="1" si="94"/>
        <v>51650311.269941643</v>
      </c>
      <c r="AI87" s="36">
        <f t="shared" ca="1" si="94"/>
        <v>52117956.020831957</v>
      </c>
      <c r="AJ87" s="36">
        <f t="shared" ca="1" si="94"/>
        <v>52590038.155930415</v>
      </c>
      <c r="AK87" s="36">
        <f t="shared" ca="1" si="94"/>
        <v>52972787.280656941</v>
      </c>
      <c r="AL87" s="36">
        <f t="shared" ca="1" si="94"/>
        <v>53359168.232573889</v>
      </c>
      <c r="AM87" s="36">
        <f t="shared" ca="1" si="94"/>
        <v>53749215.473337442</v>
      </c>
      <c r="AN87" s="36">
        <f t="shared" ca="1" si="94"/>
        <v>53759401.291603304</v>
      </c>
      <c r="AO87" s="36">
        <f t="shared" ca="1" si="94"/>
        <v>53769683.760989562</v>
      </c>
      <c r="AP87" s="36">
        <f t="shared" ca="1" si="94"/>
        <v>53780063.798598684</v>
      </c>
      <c r="AQ87" s="36">
        <f t="shared" ca="1" si="94"/>
        <v>53790542.330235332</v>
      </c>
      <c r="AR87" s="36">
        <f t="shared" ca="1" si="94"/>
        <v>53789613.415488936</v>
      </c>
      <c r="AS87" s="36">
        <f t="shared" ca="1" si="94"/>
        <v>53788675.686462864</v>
      </c>
      <c r="AT87" s="36">
        <f t="shared" ca="1" si="94"/>
        <v>53787729.05952023</v>
      </c>
      <c r="AU87" s="36">
        <f t="shared" ca="1" si="94"/>
        <v>53786773.450230554</v>
      </c>
      <c r="AV87" s="36">
        <f t="shared" ca="1" si="94"/>
        <v>53785808.773362197</v>
      </c>
      <c r="AW87" s="36">
        <f t="shared" ca="1" si="94"/>
        <v>53773328.067874789</v>
      </c>
      <c r="AX87" s="36">
        <f t="shared" ca="1" si="94"/>
        <v>53760728.935557336</v>
      </c>
      <c r="AY87" s="36">
        <f t="shared" ca="1" si="94"/>
        <v>53748010.252682164</v>
      </c>
      <c r="AZ87" s="36">
        <f t="shared" ca="1" si="94"/>
        <v>53735170.884858795</v>
      </c>
      <c r="BA87" s="36">
        <f t="shared" ca="1" si="94"/>
        <v>53722209.686932735</v>
      </c>
      <c r="BB87" s="36">
        <f t="shared" ca="1" si="94"/>
        <v>53709125.502883375</v>
      </c>
      <c r="BC87" s="36">
        <f t="shared" ca="1" si="94"/>
        <v>53695917.16572085</v>
      </c>
      <c r="BD87" s="36">
        <f t="shared" ca="1" si="94"/>
        <v>53670731.416131973</v>
      </c>
      <c r="BE87" s="36">
        <f t="shared" ca="1" si="94"/>
        <v>53645306.684180349</v>
      </c>
      <c r="BF87" s="36">
        <f t="shared" ca="1" si="94"/>
        <v>53619640.702211812</v>
      </c>
      <c r="BG87" s="36">
        <f t="shared" ca="1" si="94"/>
        <v>53593731.18105492</v>
      </c>
      <c r="BH87" s="36">
        <f t="shared" ca="1" si="94"/>
        <v>53567575.809816733</v>
      </c>
      <c r="BI87" s="36">
        <f t="shared" ca="1" si="94"/>
        <v>53529320.174426742</v>
      </c>
      <c r="BJ87" s="36">
        <f t="shared" ca="1" si="94"/>
        <v>53490701.539233953</v>
      </c>
      <c r="BK87" s="36">
        <f t="shared" ca="1" si="94"/>
        <v>53451716.459808402</v>
      </c>
      <c r="BL87" s="36">
        <f t="shared" ca="1" si="94"/>
        <v>53412361.459036648</v>
      </c>
      <c r="BM87" s="36">
        <f t="shared" ca="1" si="94"/>
        <v>53372633.02681163</v>
      </c>
      <c r="BN87" s="36">
        <f t="shared" ca="1" si="94"/>
        <v>53332527.61971961</v>
      </c>
      <c r="BO87" s="36">
        <f t="shared" ca="1" si="94"/>
        <v>53292041.660724141</v>
      </c>
      <c r="BP87" s="36">
        <f t="shared" ca="1" si="94"/>
        <v>53238963.895159505</v>
      </c>
      <c r="BQ87" s="36">
        <f t="shared" ca="1" si="94"/>
        <v>53185382.485667996</v>
      </c>
      <c r="BR87" s="36">
        <f t="shared" ca="1" si="94"/>
        <v>53131292.653276674</v>
      </c>
      <c r="BS87" s="36">
        <f t="shared" ca="1" si="94"/>
        <v>53076689.573665924</v>
      </c>
      <c r="BT87" s="36">
        <f t="shared" ca="1" si="94"/>
        <v>53021568.376739159</v>
      </c>
      <c r="BU87" s="36">
        <f t="shared" ref="BU87:CR87" ca="1" si="95">BT91</f>
        <v>52953716.502500951</v>
      </c>
      <c r="BV87" s="36">
        <f t="shared" ca="1" si="95"/>
        <v>52885220.795877874</v>
      </c>
      <c r="BW87" s="36">
        <f t="shared" ca="1" si="95"/>
        <v>52816075.147677742</v>
      </c>
      <c r="BX87" s="36">
        <f t="shared" ca="1" si="95"/>
        <v>52746273.390739508</v>
      </c>
      <c r="BY87" s="36">
        <f t="shared" ca="1" si="95"/>
        <v>52675809.299383216</v>
      </c>
      <c r="BZ87" s="36">
        <f t="shared" ca="1" si="95"/>
        <v>52604676.588854723</v>
      </c>
      <c r="CA87" s="36">
        <f t="shared" ca="1" si="95"/>
        <v>52532868.914765149</v>
      </c>
      <c r="CB87" s="36">
        <f t="shared" ca="1" si="95"/>
        <v>52447805.999526903</v>
      </c>
      <c r="CC87" s="36">
        <f t="shared" ca="1" si="95"/>
        <v>52361935.939899549</v>
      </c>
      <c r="CD87" s="36">
        <f t="shared" ca="1" si="95"/>
        <v>52275251.077057108</v>
      </c>
      <c r="CE87" s="36">
        <f t="shared" ca="1" si="95"/>
        <v>52187743.679500595</v>
      </c>
      <c r="CF87" s="36">
        <f t="shared" ca="1" si="95"/>
        <v>52099405.942368418</v>
      </c>
      <c r="CG87" s="36">
        <f t="shared" ca="1" si="95"/>
        <v>51997656.113742158</v>
      </c>
      <c r="CH87" s="36">
        <f t="shared" ca="1" si="95"/>
        <v>51894940.802060939</v>
      </c>
      <c r="CI87" s="36">
        <f t="shared" ca="1" si="95"/>
        <v>51791250.846055962</v>
      </c>
      <c r="CJ87" s="36">
        <f t="shared" ca="1" si="95"/>
        <v>51686576.99752906</v>
      </c>
      <c r="CK87" s="36">
        <f t="shared" ca="1" si="95"/>
        <v>51580909.920527816</v>
      </c>
      <c r="CL87" s="36">
        <f t="shared" ca="1" si="95"/>
        <v>51474240.19051291</v>
      </c>
      <c r="CM87" s="36">
        <f t="shared" ca="1" si="95"/>
        <v>51366558.2935175</v>
      </c>
      <c r="CN87" s="36">
        <f t="shared" ca="1" si="95"/>
        <v>51244903.536110632</v>
      </c>
      <c r="CO87" s="36">
        <f t="shared" ca="1" si="95"/>
        <v>51122094.421901226</v>
      </c>
      <c r="CP87" s="36">
        <f t="shared" ca="1" si="95"/>
        <v>50998119.997436605</v>
      </c>
      <c r="CQ87" s="36">
        <f t="shared" ca="1" si="95"/>
        <v>50872969.205329053</v>
      </c>
      <c r="CR87" s="36">
        <f t="shared" ca="1" si="95"/>
        <v>50746630.883269593</v>
      </c>
    </row>
    <row r="88" spans="2:96" x14ac:dyDescent="0.25">
      <c r="B88" s="41" t="s">
        <v>85</v>
      </c>
      <c r="C88" s="15">
        <v>0.12</v>
      </c>
      <c r="G88" s="23">
        <f>G87*((1+$C88)^(1/12)-1)</f>
        <v>0</v>
      </c>
      <c r="H88" s="23">
        <f t="shared" ref="H88:BS88" ca="1" si="96">H87*((1+$C88)^(1/12)-1)</f>
        <v>208006.20211722859</v>
      </c>
      <c r="I88" s="23">
        <f t="shared" ca="1" si="96"/>
        <v>235896.19560080793</v>
      </c>
      <c r="J88" s="23">
        <f t="shared" ca="1" si="96"/>
        <v>264050.83145749982</v>
      </c>
      <c r="K88" s="23">
        <f t="shared" ca="1" si="96"/>
        <v>292472.6208239845</v>
      </c>
      <c r="L88" s="23">
        <f t="shared" ca="1" si="96"/>
        <v>321164.09866459802</v>
      </c>
      <c r="M88" s="23">
        <f t="shared" ca="1" si="96"/>
        <v>350127.82399742835</v>
      </c>
      <c r="N88" s="23">
        <f t="shared" ca="1" si="96"/>
        <v>379366.380122556</v>
      </c>
      <c r="O88" s="23">
        <f t="shared" ca="1" si="96"/>
        <v>406553.54000227508</v>
      </c>
      <c r="P88" s="23">
        <f t="shared" ca="1" si="96"/>
        <v>410411.24236017838</v>
      </c>
      <c r="Q88" s="23">
        <f t="shared" ca="1" si="96"/>
        <v>414305.54965695908</v>
      </c>
      <c r="R88" s="23">
        <f t="shared" ca="1" si="96"/>
        <v>418236.80922930257</v>
      </c>
      <c r="S88" s="23">
        <f t="shared" ca="1" si="96"/>
        <v>422205.37170970009</v>
      </c>
      <c r="T88" s="23">
        <f t="shared" ca="1" si="96"/>
        <v>426211.59105772211</v>
      </c>
      <c r="U88" s="23">
        <f t="shared" ca="1" si="96"/>
        <v>430255.82459158805</v>
      </c>
      <c r="V88" s="23">
        <f t="shared" ca="1" si="96"/>
        <v>434338.43302003585</v>
      </c>
      <c r="W88" s="23">
        <f t="shared" ca="1" si="96"/>
        <v>438459.78047449421</v>
      </c>
      <c r="X88" s="23">
        <f t="shared" ca="1" si="96"/>
        <v>442620.23454155942</v>
      </c>
      <c r="Y88" s="23">
        <f t="shared" ca="1" si="96"/>
        <v>446820.16629578086</v>
      </c>
      <c r="Z88" s="23">
        <f t="shared" ca="1" si="96"/>
        <v>451059.95033275749</v>
      </c>
      <c r="AA88" s="23">
        <f t="shared" ca="1" si="96"/>
        <v>455339.96480254835</v>
      </c>
      <c r="AB88" s="23">
        <f t="shared" ca="1" si="96"/>
        <v>459660.59144340007</v>
      </c>
      <c r="AC88" s="23">
        <f t="shared" ca="1" si="96"/>
        <v>464022.21561579441</v>
      </c>
      <c r="AD88" s="23">
        <f t="shared" ca="1" si="96"/>
        <v>468425.22633681918</v>
      </c>
      <c r="AE88" s="23">
        <f t="shared" ca="1" si="96"/>
        <v>472870.01631486445</v>
      </c>
      <c r="AF88" s="23">
        <f t="shared" ca="1" si="96"/>
        <v>478558.89575636294</v>
      </c>
      <c r="AG88" s="23">
        <f t="shared" ca="1" si="96"/>
        <v>484301.7557969116</v>
      </c>
      <c r="AH88" s="23">
        <f t="shared" ca="1" si="96"/>
        <v>490099.1086472373</v>
      </c>
      <c r="AI88" s="23">
        <f t="shared" ca="1" si="96"/>
        <v>494536.49285538017</v>
      </c>
      <c r="AJ88" s="23">
        <f t="shared" ca="1" si="96"/>
        <v>499015.98248344532</v>
      </c>
      <c r="AK88" s="23">
        <f t="shared" ca="1" si="96"/>
        <v>502647.80967386824</v>
      </c>
      <c r="AL88" s="23">
        <f t="shared" ca="1" si="96"/>
        <v>506314.09852047521</v>
      </c>
      <c r="AM88" s="23">
        <f t="shared" ca="1" si="96"/>
        <v>510015.17602278601</v>
      </c>
      <c r="AN88" s="23">
        <f t="shared" ca="1" si="96"/>
        <v>510111.82714318013</v>
      </c>
      <c r="AO88" s="23">
        <f t="shared" ca="1" si="96"/>
        <v>510209.3953660425</v>
      </c>
      <c r="AP88" s="23">
        <f t="shared" ca="1" si="96"/>
        <v>510307.88939356862</v>
      </c>
      <c r="AQ88" s="23">
        <f t="shared" ca="1" si="96"/>
        <v>510407.31801052723</v>
      </c>
      <c r="AR88" s="23">
        <f t="shared" ca="1" si="96"/>
        <v>510398.50373084482</v>
      </c>
      <c r="AS88" s="23">
        <f t="shared" ca="1" si="96"/>
        <v>510389.60581428767</v>
      </c>
      <c r="AT88" s="23">
        <f t="shared" ca="1" si="96"/>
        <v>510380.62346724275</v>
      </c>
      <c r="AU88" s="23">
        <f t="shared" ca="1" si="96"/>
        <v>510371.55588856665</v>
      </c>
      <c r="AV88" s="23">
        <f t="shared" ca="1" si="96"/>
        <v>510362.40226951399</v>
      </c>
      <c r="AW88" s="23">
        <f t="shared" ca="1" si="96"/>
        <v>510243.97543946648</v>
      </c>
      <c r="AX88" s="23">
        <f t="shared" ca="1" si="96"/>
        <v>510124.42488175078</v>
      </c>
      <c r="AY88" s="23">
        <f t="shared" ca="1" si="96"/>
        <v>510003.73993354762</v>
      </c>
      <c r="AZ88" s="23">
        <f t="shared" ca="1" si="96"/>
        <v>509881.90983086074</v>
      </c>
      <c r="BA88" s="23">
        <f t="shared" ca="1" si="96"/>
        <v>509758.92370755621</v>
      </c>
      <c r="BB88" s="23">
        <f t="shared" ca="1" si="96"/>
        <v>509634.77059439383</v>
      </c>
      <c r="BC88" s="23">
        <f t="shared" ca="1" si="96"/>
        <v>509509.43941804848</v>
      </c>
      <c r="BD88" s="23">
        <f t="shared" ca="1" si="96"/>
        <v>509270.45705529739</v>
      </c>
      <c r="BE88" s="23">
        <f t="shared" ca="1" si="96"/>
        <v>509029.20703839115</v>
      </c>
      <c r="BF88" s="23">
        <f t="shared" ca="1" si="96"/>
        <v>508785.66785002896</v>
      </c>
      <c r="BG88" s="23">
        <f t="shared" ca="1" si="96"/>
        <v>508539.81776873698</v>
      </c>
      <c r="BH88" s="23">
        <f t="shared" ca="1" si="96"/>
        <v>508291.63486693072</v>
      </c>
      <c r="BI88" s="23">
        <f t="shared" ca="1" si="96"/>
        <v>507928.63506413414</v>
      </c>
      <c r="BJ88" s="23">
        <f t="shared" ca="1" si="96"/>
        <v>507562.19083137356</v>
      </c>
      <c r="BK88" s="23">
        <f t="shared" ca="1" si="96"/>
        <v>507192.26948516624</v>
      </c>
      <c r="BL88" s="23">
        <f t="shared" ca="1" si="96"/>
        <v>506818.83803190273</v>
      </c>
      <c r="BM88" s="23">
        <f t="shared" ca="1" si="96"/>
        <v>506441.86316490389</v>
      </c>
      <c r="BN88" s="23">
        <f t="shared" ca="1" si="96"/>
        <v>506061.31126145058</v>
      </c>
      <c r="BO88" s="23">
        <f t="shared" ca="1" si="96"/>
        <v>505677.14837978454</v>
      </c>
      <c r="BP88" s="23">
        <f t="shared" ca="1" si="96"/>
        <v>505173.50445291138</v>
      </c>
      <c r="BQ88" s="23">
        <f t="shared" ca="1" si="96"/>
        <v>504665.08155310334</v>
      </c>
      <c r="BR88" s="23">
        <f t="shared" ca="1" si="96"/>
        <v>504151.8343336758</v>
      </c>
      <c r="BS88" s="23">
        <f t="shared" ca="1" si="96"/>
        <v>503633.71701765881</v>
      </c>
      <c r="BT88" s="23">
        <f t="shared" ref="BT88:CR88" ca="1" si="97">BT87*((1+$C88)^(1/12)-1)</f>
        <v>503110.68339371437</v>
      </c>
      <c r="BU88" s="23">
        <f t="shared" ca="1" si="97"/>
        <v>502466.85100884468</v>
      </c>
      <c r="BV88" s="23">
        <f t="shared" ca="1" si="97"/>
        <v>501816.90943179035</v>
      </c>
      <c r="BW88" s="23">
        <f t="shared" ca="1" si="97"/>
        <v>501160.80069369177</v>
      </c>
      <c r="BX88" s="23">
        <f t="shared" ca="1" si="97"/>
        <v>500498.46627563477</v>
      </c>
      <c r="BY88" s="23">
        <f t="shared" ca="1" si="97"/>
        <v>499829.84710343136</v>
      </c>
      <c r="BZ88" s="23">
        <f t="shared" ca="1" si="97"/>
        <v>499154.88354235084</v>
      </c>
      <c r="CA88" s="23">
        <f t="shared" ca="1" si="97"/>
        <v>498473.51539180084</v>
      </c>
      <c r="CB88" s="23">
        <f t="shared" ca="1" si="97"/>
        <v>497666.37100269314</v>
      </c>
      <c r="CC88" s="23">
        <f t="shared" ca="1" si="97"/>
        <v>496851.56778760889</v>
      </c>
      <c r="CD88" s="23">
        <f t="shared" ca="1" si="97"/>
        <v>496029.03307353426</v>
      </c>
      <c r="CE88" s="23">
        <f t="shared" ca="1" si="97"/>
        <v>495198.69349787623</v>
      </c>
      <c r="CF88" s="23">
        <f t="shared" ca="1" si="97"/>
        <v>494360.47500191937</v>
      </c>
      <c r="CG88" s="23">
        <f t="shared" ca="1" si="97"/>
        <v>493394.9919469555</v>
      </c>
      <c r="CH88" s="23">
        <f t="shared" ca="1" si="97"/>
        <v>492420.34762320126</v>
      </c>
      <c r="CI88" s="23">
        <f t="shared" ca="1" si="97"/>
        <v>491436.45510127401</v>
      </c>
      <c r="CJ88" s="23">
        <f t="shared" ca="1" si="97"/>
        <v>490443.22662693629</v>
      </c>
      <c r="CK88" s="23">
        <f t="shared" ca="1" si="97"/>
        <v>489440.57361326885</v>
      </c>
      <c r="CL88" s="23">
        <f t="shared" ca="1" si="97"/>
        <v>488428.40663276956</v>
      </c>
      <c r="CM88" s="23">
        <f t="shared" ca="1" si="97"/>
        <v>487406.63540937699</v>
      </c>
      <c r="CN88" s="23">
        <f t="shared" ca="1" si="97"/>
        <v>486252.27860683628</v>
      </c>
      <c r="CO88" s="23">
        <f t="shared" ca="1" si="97"/>
        <v>485086.96835162368</v>
      </c>
      <c r="CP88" s="23">
        <f t="shared" ca="1" si="97"/>
        <v>483910.60070869478</v>
      </c>
      <c r="CQ88" s="23">
        <f t="shared" ca="1" si="97"/>
        <v>482723.0707567872</v>
      </c>
      <c r="CR88" s="23">
        <f t="shared" ca="1" si="97"/>
        <v>481524.27257906232</v>
      </c>
    </row>
    <row r="89" spans="2:96" x14ac:dyDescent="0.25">
      <c r="B89" s="41" t="s">
        <v>81</v>
      </c>
      <c r="C89" s="15"/>
      <c r="G89" s="23">
        <f ca="1">-G82</f>
        <v>21921250</v>
      </c>
      <c r="H89" s="23">
        <f t="shared" ref="H89:BS89" ca="1" si="98">-H82</f>
        <v>2731250</v>
      </c>
      <c r="I89" s="23">
        <f t="shared" ca="1" si="98"/>
        <v>2731250</v>
      </c>
      <c r="J89" s="23">
        <f t="shared" ca="1" si="98"/>
        <v>2731250</v>
      </c>
      <c r="K89" s="23">
        <f t="shared" ca="1" si="98"/>
        <v>2731250</v>
      </c>
      <c r="L89" s="23">
        <f t="shared" ca="1" si="98"/>
        <v>2731250</v>
      </c>
      <c r="M89" s="23">
        <f t="shared" ca="1" si="98"/>
        <v>2731250</v>
      </c>
      <c r="N89" s="23">
        <f t="shared" ca="1" si="98"/>
        <v>2485819.9578185049</v>
      </c>
      <c r="O89" s="23">
        <f t="shared" ca="1" si="98"/>
        <v>0</v>
      </c>
      <c r="P89" s="23">
        <f t="shared" ca="1" si="98"/>
        <v>0</v>
      </c>
      <c r="Q89" s="23">
        <f t="shared" ca="1" si="98"/>
        <v>0</v>
      </c>
      <c r="R89" s="23">
        <f t="shared" ca="1" si="98"/>
        <v>0</v>
      </c>
      <c r="S89" s="23">
        <f t="shared" ca="1" si="98"/>
        <v>0</v>
      </c>
      <c r="T89" s="23">
        <f t="shared" ca="1" si="98"/>
        <v>0</v>
      </c>
      <c r="U89" s="23">
        <f t="shared" ca="1" si="98"/>
        <v>0</v>
      </c>
      <c r="V89" s="23">
        <f t="shared" ca="1" si="98"/>
        <v>0</v>
      </c>
      <c r="W89" s="23">
        <f t="shared" ca="1" si="98"/>
        <v>0</v>
      </c>
      <c r="X89" s="23">
        <f t="shared" ca="1" si="98"/>
        <v>0</v>
      </c>
      <c r="Y89" s="23">
        <f t="shared" ca="1" si="98"/>
        <v>0</v>
      </c>
      <c r="Z89" s="23">
        <f t="shared" ca="1" si="98"/>
        <v>0</v>
      </c>
      <c r="AA89" s="23">
        <f t="shared" ca="1" si="98"/>
        <v>0</v>
      </c>
      <c r="AB89" s="23">
        <f t="shared" ca="1" si="98"/>
        <v>0</v>
      </c>
      <c r="AC89" s="23">
        <f t="shared" ca="1" si="98"/>
        <v>0</v>
      </c>
      <c r="AD89" s="23">
        <f t="shared" ca="1" si="98"/>
        <v>0</v>
      </c>
      <c r="AE89" s="23">
        <f t="shared" ca="1" si="98"/>
        <v>126666.66666666667</v>
      </c>
      <c r="AF89" s="23">
        <f t="shared" ca="1" si="98"/>
        <v>126666.66666666667</v>
      </c>
      <c r="AG89" s="23">
        <f t="shared" ca="1" si="98"/>
        <v>126666.66666666667</v>
      </c>
      <c r="AH89" s="23">
        <f t="shared" ca="1" si="98"/>
        <v>0</v>
      </c>
      <c r="AI89" s="23">
        <f t="shared" ca="1" si="98"/>
        <v>0</v>
      </c>
      <c r="AJ89" s="23">
        <f t="shared" ca="1" si="98"/>
        <v>0</v>
      </c>
      <c r="AK89" s="23">
        <f t="shared" ca="1" si="98"/>
        <v>0</v>
      </c>
      <c r="AL89" s="23">
        <f t="shared" ca="1" si="98"/>
        <v>0</v>
      </c>
      <c r="AM89" s="23">
        <f t="shared" ca="1" si="98"/>
        <v>0</v>
      </c>
      <c r="AN89" s="23">
        <f t="shared" ca="1" si="98"/>
        <v>0</v>
      </c>
      <c r="AO89" s="23">
        <f t="shared" ca="1" si="98"/>
        <v>0</v>
      </c>
      <c r="AP89" s="23">
        <f t="shared" ca="1" si="98"/>
        <v>0</v>
      </c>
      <c r="AQ89" s="23">
        <f t="shared" ca="1" si="98"/>
        <v>0</v>
      </c>
      <c r="AR89" s="23">
        <f t="shared" ca="1" si="98"/>
        <v>0</v>
      </c>
      <c r="AS89" s="23">
        <f t="shared" ca="1" si="98"/>
        <v>0</v>
      </c>
      <c r="AT89" s="23">
        <f t="shared" ca="1" si="98"/>
        <v>0</v>
      </c>
      <c r="AU89" s="23">
        <f t="shared" ca="1" si="98"/>
        <v>0</v>
      </c>
      <c r="AV89" s="23">
        <f t="shared" ca="1" si="98"/>
        <v>0</v>
      </c>
      <c r="AW89" s="23">
        <f t="shared" ca="1" si="98"/>
        <v>0</v>
      </c>
      <c r="AX89" s="23">
        <f t="shared" ca="1" si="98"/>
        <v>0</v>
      </c>
      <c r="AY89" s="23">
        <f t="shared" ca="1" si="98"/>
        <v>0</v>
      </c>
      <c r="AZ89" s="23">
        <f t="shared" ca="1" si="98"/>
        <v>0</v>
      </c>
      <c r="BA89" s="23">
        <f t="shared" ca="1" si="98"/>
        <v>0</v>
      </c>
      <c r="BB89" s="23">
        <f t="shared" ca="1" si="98"/>
        <v>0</v>
      </c>
      <c r="BC89" s="23">
        <f t="shared" ca="1" si="98"/>
        <v>0</v>
      </c>
      <c r="BD89" s="23">
        <f t="shared" ca="1" si="98"/>
        <v>0</v>
      </c>
      <c r="BE89" s="23">
        <f t="shared" ca="1" si="98"/>
        <v>0</v>
      </c>
      <c r="BF89" s="23">
        <f t="shared" ca="1" si="98"/>
        <v>0</v>
      </c>
      <c r="BG89" s="23">
        <f t="shared" ca="1" si="98"/>
        <v>0</v>
      </c>
      <c r="BH89" s="23">
        <f t="shared" ca="1" si="98"/>
        <v>0</v>
      </c>
      <c r="BI89" s="23">
        <f t="shared" ca="1" si="98"/>
        <v>0</v>
      </c>
      <c r="BJ89" s="23">
        <f t="shared" ca="1" si="98"/>
        <v>0</v>
      </c>
      <c r="BK89" s="23">
        <f t="shared" ca="1" si="98"/>
        <v>0</v>
      </c>
      <c r="BL89" s="23">
        <f t="shared" ca="1" si="98"/>
        <v>0</v>
      </c>
      <c r="BM89" s="23">
        <f t="shared" ca="1" si="98"/>
        <v>0</v>
      </c>
      <c r="BN89" s="23">
        <f t="shared" ca="1" si="98"/>
        <v>0</v>
      </c>
      <c r="BO89" s="23">
        <f t="shared" ca="1" si="98"/>
        <v>0</v>
      </c>
      <c r="BP89" s="23">
        <f t="shared" ca="1" si="98"/>
        <v>0</v>
      </c>
      <c r="BQ89" s="23">
        <f t="shared" ca="1" si="98"/>
        <v>0</v>
      </c>
      <c r="BR89" s="23">
        <f t="shared" ca="1" si="98"/>
        <v>0</v>
      </c>
      <c r="BS89" s="23">
        <f t="shared" ca="1" si="98"/>
        <v>0</v>
      </c>
      <c r="BT89" s="23">
        <f t="shared" ref="BT89:CR89" ca="1" si="99">-BT82</f>
        <v>0</v>
      </c>
      <c r="BU89" s="23">
        <f t="shared" ca="1" si="99"/>
        <v>0</v>
      </c>
      <c r="BV89" s="23">
        <f t="shared" ca="1" si="99"/>
        <v>0</v>
      </c>
      <c r="BW89" s="23">
        <f t="shared" ca="1" si="99"/>
        <v>0</v>
      </c>
      <c r="BX89" s="23">
        <f t="shared" ca="1" si="99"/>
        <v>0</v>
      </c>
      <c r="BY89" s="23">
        <f t="shared" ca="1" si="99"/>
        <v>0</v>
      </c>
      <c r="BZ89" s="23">
        <f t="shared" ca="1" si="99"/>
        <v>0</v>
      </c>
      <c r="CA89" s="23">
        <f t="shared" ca="1" si="99"/>
        <v>0</v>
      </c>
      <c r="CB89" s="23">
        <f t="shared" ca="1" si="99"/>
        <v>0</v>
      </c>
      <c r="CC89" s="23">
        <f t="shared" ca="1" si="99"/>
        <v>0</v>
      </c>
      <c r="CD89" s="23">
        <f t="shared" ca="1" si="99"/>
        <v>0</v>
      </c>
      <c r="CE89" s="23">
        <f t="shared" ca="1" si="99"/>
        <v>0</v>
      </c>
      <c r="CF89" s="23">
        <f t="shared" ca="1" si="99"/>
        <v>0</v>
      </c>
      <c r="CG89" s="23">
        <f t="shared" ca="1" si="99"/>
        <v>0</v>
      </c>
      <c r="CH89" s="23">
        <f t="shared" ca="1" si="99"/>
        <v>0</v>
      </c>
      <c r="CI89" s="23">
        <f t="shared" ca="1" si="99"/>
        <v>0</v>
      </c>
      <c r="CJ89" s="23">
        <f t="shared" ca="1" si="99"/>
        <v>0</v>
      </c>
      <c r="CK89" s="23">
        <f t="shared" ca="1" si="99"/>
        <v>0</v>
      </c>
      <c r="CL89" s="23">
        <f t="shared" ca="1" si="99"/>
        <v>0</v>
      </c>
      <c r="CM89" s="23">
        <f t="shared" ca="1" si="99"/>
        <v>0</v>
      </c>
      <c r="CN89" s="23">
        <f t="shared" ca="1" si="99"/>
        <v>0</v>
      </c>
      <c r="CO89" s="23">
        <f t="shared" ca="1" si="99"/>
        <v>0</v>
      </c>
      <c r="CP89" s="23">
        <f t="shared" ca="1" si="99"/>
        <v>0</v>
      </c>
      <c r="CQ89" s="23">
        <f t="shared" ca="1" si="99"/>
        <v>0</v>
      </c>
      <c r="CR89" s="23">
        <f t="shared" ca="1" si="99"/>
        <v>0</v>
      </c>
    </row>
    <row r="90" spans="2:96" x14ac:dyDescent="0.25">
      <c r="B90" s="41" t="s">
        <v>89</v>
      </c>
      <c r="C90" s="15">
        <f>C82</f>
        <v>0.95</v>
      </c>
      <c r="G90" s="23">
        <f ca="1">MIN(G87+G88,MAX(G72,0)*$C90)</f>
        <v>0</v>
      </c>
      <c r="H90" s="23">
        <f t="shared" ref="H90:BS90" ca="1" si="100">MIN(H87+H88,MAX(H72,0)*$C90)</f>
        <v>0</v>
      </c>
      <c r="I90" s="23">
        <f t="shared" ca="1" si="100"/>
        <v>0</v>
      </c>
      <c r="J90" s="23">
        <f t="shared" ca="1" si="100"/>
        <v>0</v>
      </c>
      <c r="K90" s="23">
        <f t="shared" ca="1" si="100"/>
        <v>0</v>
      </c>
      <c r="L90" s="23">
        <f t="shared" ca="1" si="100"/>
        <v>0</v>
      </c>
      <c r="M90" s="23">
        <f t="shared" ca="1" si="100"/>
        <v>0</v>
      </c>
      <c r="N90" s="23">
        <f t="shared" ca="1" si="100"/>
        <v>0</v>
      </c>
      <c r="O90" s="23">
        <f t="shared" ca="1" si="100"/>
        <v>0</v>
      </c>
      <c r="P90" s="23">
        <f t="shared" ca="1" si="100"/>
        <v>0</v>
      </c>
      <c r="Q90" s="23">
        <f t="shared" ca="1" si="100"/>
        <v>0</v>
      </c>
      <c r="R90" s="23">
        <f t="shared" ca="1" si="100"/>
        <v>0</v>
      </c>
      <c r="S90" s="23">
        <f t="shared" ca="1" si="100"/>
        <v>0</v>
      </c>
      <c r="T90" s="23">
        <f t="shared" ca="1" si="100"/>
        <v>0</v>
      </c>
      <c r="U90" s="23">
        <f t="shared" ca="1" si="100"/>
        <v>0</v>
      </c>
      <c r="V90" s="23">
        <f t="shared" ca="1" si="100"/>
        <v>0</v>
      </c>
      <c r="W90" s="23">
        <f t="shared" ca="1" si="100"/>
        <v>0</v>
      </c>
      <c r="X90" s="23">
        <f t="shared" ca="1" si="100"/>
        <v>0</v>
      </c>
      <c r="Y90" s="23">
        <f t="shared" ca="1" si="100"/>
        <v>0</v>
      </c>
      <c r="Z90" s="23">
        <f t="shared" ca="1" si="100"/>
        <v>0</v>
      </c>
      <c r="AA90" s="23">
        <f t="shared" ca="1" si="100"/>
        <v>0</v>
      </c>
      <c r="AB90" s="23">
        <f t="shared" ca="1" si="100"/>
        <v>0</v>
      </c>
      <c r="AC90" s="23">
        <f t="shared" ca="1" si="100"/>
        <v>0</v>
      </c>
      <c r="AD90" s="23">
        <f t="shared" ca="1" si="100"/>
        <v>0</v>
      </c>
      <c r="AE90" s="23">
        <f t="shared" ca="1" si="100"/>
        <v>0</v>
      </c>
      <c r="AF90" s="23">
        <f t="shared" ca="1" si="100"/>
        <v>0</v>
      </c>
      <c r="AG90" s="23">
        <f t="shared" ca="1" si="100"/>
        <v>0</v>
      </c>
      <c r="AH90" s="23">
        <f t="shared" ca="1" si="100"/>
        <v>22454.357756923375</v>
      </c>
      <c r="AI90" s="23">
        <f t="shared" ca="1" si="100"/>
        <v>22454.357756923375</v>
      </c>
      <c r="AJ90" s="23">
        <f t="shared" ca="1" si="100"/>
        <v>116266.85775692337</v>
      </c>
      <c r="AK90" s="23">
        <f t="shared" ca="1" si="100"/>
        <v>116266.85775692337</v>
      </c>
      <c r="AL90" s="23">
        <f t="shared" ca="1" si="100"/>
        <v>116266.85775692337</v>
      </c>
      <c r="AM90" s="23">
        <f t="shared" ca="1" si="100"/>
        <v>499829.35775692342</v>
      </c>
      <c r="AN90" s="23">
        <f t="shared" ca="1" si="100"/>
        <v>499829.35775692342</v>
      </c>
      <c r="AO90" s="23">
        <f t="shared" ca="1" si="100"/>
        <v>499829.35775692342</v>
      </c>
      <c r="AP90" s="23">
        <f t="shared" ca="1" si="100"/>
        <v>499829.35775692342</v>
      </c>
      <c r="AQ90" s="23">
        <f t="shared" ca="1" si="100"/>
        <v>511336.23275692342</v>
      </c>
      <c r="AR90" s="23">
        <f t="shared" ca="1" si="100"/>
        <v>511336.23275692342</v>
      </c>
      <c r="AS90" s="23">
        <f t="shared" ca="1" si="100"/>
        <v>511336.23275692342</v>
      </c>
      <c r="AT90" s="23">
        <f t="shared" ca="1" si="100"/>
        <v>511336.23275692342</v>
      </c>
      <c r="AU90" s="23">
        <f t="shared" ca="1" si="100"/>
        <v>511336.23275692342</v>
      </c>
      <c r="AV90" s="23">
        <f t="shared" ca="1" si="100"/>
        <v>522843.10775692342</v>
      </c>
      <c r="AW90" s="23">
        <f t="shared" ca="1" si="100"/>
        <v>522843.10775692342</v>
      </c>
      <c r="AX90" s="23">
        <f t="shared" ca="1" si="100"/>
        <v>522843.10775692342</v>
      </c>
      <c r="AY90" s="23">
        <f t="shared" ca="1" si="100"/>
        <v>522843.10775692342</v>
      </c>
      <c r="AZ90" s="23">
        <f t="shared" ca="1" si="100"/>
        <v>522843.10775692342</v>
      </c>
      <c r="BA90" s="23">
        <f t="shared" ca="1" si="100"/>
        <v>522843.10775692342</v>
      </c>
      <c r="BB90" s="23">
        <f t="shared" ca="1" si="100"/>
        <v>522843.10775692342</v>
      </c>
      <c r="BC90" s="23">
        <f t="shared" ca="1" si="100"/>
        <v>534695.18900692335</v>
      </c>
      <c r="BD90" s="23">
        <f t="shared" ca="1" si="100"/>
        <v>534695.18900692335</v>
      </c>
      <c r="BE90" s="23">
        <f t="shared" ca="1" si="100"/>
        <v>534695.18900692335</v>
      </c>
      <c r="BF90" s="23">
        <f t="shared" ca="1" si="100"/>
        <v>534695.18900692335</v>
      </c>
      <c r="BG90" s="23">
        <f t="shared" ca="1" si="100"/>
        <v>534695.18900692335</v>
      </c>
      <c r="BH90" s="23">
        <f t="shared" ca="1" si="100"/>
        <v>546547.2702569234</v>
      </c>
      <c r="BI90" s="23">
        <f t="shared" ca="1" si="100"/>
        <v>546547.2702569234</v>
      </c>
      <c r="BJ90" s="23">
        <f t="shared" ca="1" si="100"/>
        <v>546547.2702569234</v>
      </c>
      <c r="BK90" s="23">
        <f t="shared" ca="1" si="100"/>
        <v>546547.2702569234</v>
      </c>
      <c r="BL90" s="23">
        <f t="shared" ca="1" si="100"/>
        <v>546547.2702569234</v>
      </c>
      <c r="BM90" s="23">
        <f t="shared" ca="1" si="100"/>
        <v>546547.2702569234</v>
      </c>
      <c r="BN90" s="23">
        <f t="shared" ca="1" si="100"/>
        <v>546547.2702569234</v>
      </c>
      <c r="BO90" s="23">
        <f t="shared" ca="1" si="100"/>
        <v>558754.91394442332</v>
      </c>
      <c r="BP90" s="23">
        <f t="shared" ca="1" si="100"/>
        <v>558754.91394442332</v>
      </c>
      <c r="BQ90" s="23">
        <f t="shared" ca="1" si="100"/>
        <v>558754.91394442332</v>
      </c>
      <c r="BR90" s="23">
        <f t="shared" ca="1" si="100"/>
        <v>558754.91394442332</v>
      </c>
      <c r="BS90" s="23">
        <f t="shared" ca="1" si="100"/>
        <v>558754.91394442332</v>
      </c>
      <c r="BT90" s="23">
        <f t="shared" ref="BT90:CR90" ca="1" si="101">MIN(BT87+BT88,MAX(BT72,0)*$C90)</f>
        <v>570962.55763192312</v>
      </c>
      <c r="BU90" s="23">
        <f t="shared" ca="1" si="101"/>
        <v>570962.55763192312</v>
      </c>
      <c r="BV90" s="23">
        <f t="shared" ca="1" si="101"/>
        <v>570962.55763192312</v>
      </c>
      <c r="BW90" s="23">
        <f t="shared" ca="1" si="101"/>
        <v>570962.55763192312</v>
      </c>
      <c r="BX90" s="23">
        <f t="shared" ca="1" si="101"/>
        <v>570962.55763192312</v>
      </c>
      <c r="BY90" s="23">
        <f t="shared" ca="1" si="101"/>
        <v>570962.55763192312</v>
      </c>
      <c r="BZ90" s="23">
        <f t="shared" ca="1" si="101"/>
        <v>570962.55763192312</v>
      </c>
      <c r="CA90" s="23">
        <f t="shared" ca="1" si="101"/>
        <v>583536.43063004827</v>
      </c>
      <c r="CB90" s="23">
        <f t="shared" ca="1" si="101"/>
        <v>583536.43063004827</v>
      </c>
      <c r="CC90" s="23">
        <f t="shared" ca="1" si="101"/>
        <v>583536.43063004827</v>
      </c>
      <c r="CD90" s="23">
        <f t="shared" ca="1" si="101"/>
        <v>583536.43063004827</v>
      </c>
      <c r="CE90" s="23">
        <f t="shared" ca="1" si="101"/>
        <v>583536.43063004827</v>
      </c>
      <c r="CF90" s="23">
        <f t="shared" ca="1" si="101"/>
        <v>596110.30362817331</v>
      </c>
      <c r="CG90" s="23">
        <f t="shared" ca="1" si="101"/>
        <v>596110.30362817331</v>
      </c>
      <c r="CH90" s="23">
        <f t="shared" ca="1" si="101"/>
        <v>596110.30362817331</v>
      </c>
      <c r="CI90" s="23">
        <f t="shared" ca="1" si="101"/>
        <v>596110.30362817331</v>
      </c>
      <c r="CJ90" s="23">
        <f t="shared" ca="1" si="101"/>
        <v>596110.30362817331</v>
      </c>
      <c r="CK90" s="23">
        <f t="shared" ca="1" si="101"/>
        <v>596110.30362817331</v>
      </c>
      <c r="CL90" s="23">
        <f t="shared" ca="1" si="101"/>
        <v>596110.30362817331</v>
      </c>
      <c r="CM90" s="23">
        <f t="shared" ca="1" si="101"/>
        <v>609061.39281624195</v>
      </c>
      <c r="CN90" s="23">
        <f t="shared" ca="1" si="101"/>
        <v>609061.39281624195</v>
      </c>
      <c r="CO90" s="23">
        <f t="shared" ca="1" si="101"/>
        <v>609061.39281624195</v>
      </c>
      <c r="CP90" s="23">
        <f t="shared" ca="1" si="101"/>
        <v>609061.39281624195</v>
      </c>
      <c r="CQ90" s="23">
        <f t="shared" ca="1" si="101"/>
        <v>609061.39281624195</v>
      </c>
      <c r="CR90" s="23">
        <f t="shared" ca="1" si="101"/>
        <v>51228155.155848652</v>
      </c>
    </row>
    <row r="91" spans="2:96" x14ac:dyDescent="0.25">
      <c r="B91" s="41" t="s">
        <v>90</v>
      </c>
      <c r="C91" s="15"/>
      <c r="F91" s="10" t="s">
        <v>14</v>
      </c>
      <c r="G91" s="23">
        <f ca="1">+G87+G88+G89-G90</f>
        <v>21921250</v>
      </c>
      <c r="H91" s="23">
        <f t="shared" ref="H91:BS91" ca="1" si="102">+H87+H88+H89-H90</f>
        <v>24860506.202117227</v>
      </c>
      <c r="I91" s="23">
        <f t="shared" ca="1" si="102"/>
        <v>27827652.397718035</v>
      </c>
      <c r="J91" s="23">
        <f t="shared" ca="1" si="102"/>
        <v>30822953.229175534</v>
      </c>
      <c r="K91" s="23">
        <f t="shared" ca="1" si="102"/>
        <v>33846675.849999517</v>
      </c>
      <c r="L91" s="23">
        <f t="shared" ca="1" si="102"/>
        <v>36899089.948664114</v>
      </c>
      <c r="M91" s="23">
        <f t="shared" ca="1" si="102"/>
        <v>39980467.772661544</v>
      </c>
      <c r="N91" s="23">
        <f t="shared" ca="1" si="102"/>
        <v>42845654.11060261</v>
      </c>
      <c r="O91" s="23">
        <f t="shared" ca="1" si="102"/>
        <v>43252207.650604881</v>
      </c>
      <c r="P91" s="23">
        <f t="shared" ca="1" si="102"/>
        <v>43662618.892965063</v>
      </c>
      <c r="Q91" s="23">
        <f t="shared" ca="1" si="102"/>
        <v>44076924.442622021</v>
      </c>
      <c r="R91" s="23">
        <f t="shared" ca="1" si="102"/>
        <v>44495161.25185132</v>
      </c>
      <c r="S91" s="23">
        <f t="shared" ca="1" si="102"/>
        <v>44917366.623561017</v>
      </c>
      <c r="T91" s="23">
        <f t="shared" ca="1" si="102"/>
        <v>45343578.214618742</v>
      </c>
      <c r="U91" s="23">
        <f t="shared" ca="1" si="102"/>
        <v>45773834.039210327</v>
      </c>
      <c r="V91" s="23">
        <f t="shared" ca="1" si="102"/>
        <v>46208172.47223036</v>
      </c>
      <c r="W91" s="23">
        <f t="shared" ca="1" si="102"/>
        <v>46646632.252704851</v>
      </c>
      <c r="X91" s="23">
        <f t="shared" ca="1" si="102"/>
        <v>47089252.487246409</v>
      </c>
      <c r="Y91" s="23">
        <f t="shared" ca="1" si="102"/>
        <v>47536072.653542191</v>
      </c>
      <c r="Z91" s="23">
        <f t="shared" ca="1" si="102"/>
        <v>47987132.603874952</v>
      </c>
      <c r="AA91" s="23">
        <f t="shared" ca="1" si="102"/>
        <v>48442472.5686775</v>
      </c>
      <c r="AB91" s="23">
        <f t="shared" ca="1" si="102"/>
        <v>48902133.160120897</v>
      </c>
      <c r="AC91" s="23">
        <f t="shared" ca="1" si="102"/>
        <v>49366155.375736691</v>
      </c>
      <c r="AD91" s="23">
        <f t="shared" ca="1" si="102"/>
        <v>49834580.602073513</v>
      </c>
      <c r="AE91" s="23">
        <f t="shared" ca="1" si="102"/>
        <v>50434117.285055041</v>
      </c>
      <c r="AF91" s="23">
        <f t="shared" ca="1" si="102"/>
        <v>51039342.847478069</v>
      </c>
      <c r="AG91" s="23">
        <f t="shared" ca="1" si="102"/>
        <v>51650311.269941643</v>
      </c>
      <c r="AH91" s="23">
        <f t="shared" ca="1" si="102"/>
        <v>52117956.020831957</v>
      </c>
      <c r="AI91" s="23">
        <f t="shared" ca="1" si="102"/>
        <v>52590038.155930415</v>
      </c>
      <c r="AJ91" s="23">
        <f t="shared" ca="1" si="102"/>
        <v>52972787.280656941</v>
      </c>
      <c r="AK91" s="23">
        <f t="shared" ca="1" si="102"/>
        <v>53359168.232573889</v>
      </c>
      <c r="AL91" s="23">
        <f t="shared" ca="1" si="102"/>
        <v>53749215.473337442</v>
      </c>
      <c r="AM91" s="23">
        <f t="shared" ca="1" si="102"/>
        <v>53759401.291603304</v>
      </c>
      <c r="AN91" s="23">
        <f t="shared" ca="1" si="102"/>
        <v>53769683.760989562</v>
      </c>
      <c r="AO91" s="23">
        <f t="shared" ca="1" si="102"/>
        <v>53780063.798598684</v>
      </c>
      <c r="AP91" s="23">
        <f t="shared" ca="1" si="102"/>
        <v>53790542.330235332</v>
      </c>
      <c r="AQ91" s="23">
        <f t="shared" ca="1" si="102"/>
        <v>53789613.415488936</v>
      </c>
      <c r="AR91" s="23">
        <f t="shared" ca="1" si="102"/>
        <v>53788675.686462864</v>
      </c>
      <c r="AS91" s="23">
        <f t="shared" ca="1" si="102"/>
        <v>53787729.05952023</v>
      </c>
      <c r="AT91" s="23">
        <f t="shared" ca="1" si="102"/>
        <v>53786773.450230554</v>
      </c>
      <c r="AU91" s="23">
        <f t="shared" ca="1" si="102"/>
        <v>53785808.773362197</v>
      </c>
      <c r="AV91" s="23">
        <f t="shared" ca="1" si="102"/>
        <v>53773328.067874789</v>
      </c>
      <c r="AW91" s="23">
        <f t="shared" ca="1" si="102"/>
        <v>53760728.935557336</v>
      </c>
      <c r="AX91" s="23">
        <f t="shared" ca="1" si="102"/>
        <v>53748010.252682164</v>
      </c>
      <c r="AY91" s="23">
        <f t="shared" ca="1" si="102"/>
        <v>53735170.884858795</v>
      </c>
      <c r="AZ91" s="23">
        <f t="shared" ca="1" si="102"/>
        <v>53722209.686932735</v>
      </c>
      <c r="BA91" s="23">
        <f t="shared" ca="1" si="102"/>
        <v>53709125.502883375</v>
      </c>
      <c r="BB91" s="23">
        <f t="shared" ca="1" si="102"/>
        <v>53695917.16572085</v>
      </c>
      <c r="BC91" s="23">
        <f t="shared" ca="1" si="102"/>
        <v>53670731.416131973</v>
      </c>
      <c r="BD91" s="23">
        <f t="shared" ca="1" si="102"/>
        <v>53645306.684180349</v>
      </c>
      <c r="BE91" s="23">
        <f t="shared" ca="1" si="102"/>
        <v>53619640.702211812</v>
      </c>
      <c r="BF91" s="23">
        <f t="shared" ca="1" si="102"/>
        <v>53593731.18105492</v>
      </c>
      <c r="BG91" s="23">
        <f t="shared" ca="1" si="102"/>
        <v>53567575.809816733</v>
      </c>
      <c r="BH91" s="23">
        <f t="shared" ca="1" si="102"/>
        <v>53529320.174426742</v>
      </c>
      <c r="BI91" s="23">
        <f t="shared" ca="1" si="102"/>
        <v>53490701.539233953</v>
      </c>
      <c r="BJ91" s="23">
        <f t="shared" ca="1" si="102"/>
        <v>53451716.459808402</v>
      </c>
      <c r="BK91" s="23">
        <f t="shared" ca="1" si="102"/>
        <v>53412361.459036648</v>
      </c>
      <c r="BL91" s="23">
        <f t="shared" ca="1" si="102"/>
        <v>53372633.02681163</v>
      </c>
      <c r="BM91" s="23">
        <f t="shared" ca="1" si="102"/>
        <v>53332527.61971961</v>
      </c>
      <c r="BN91" s="23">
        <f t="shared" ca="1" si="102"/>
        <v>53292041.660724141</v>
      </c>
      <c r="BO91" s="23">
        <f t="shared" ca="1" si="102"/>
        <v>53238963.895159505</v>
      </c>
      <c r="BP91" s="23">
        <f t="shared" ca="1" si="102"/>
        <v>53185382.485667996</v>
      </c>
      <c r="BQ91" s="23">
        <f t="shared" ca="1" si="102"/>
        <v>53131292.653276674</v>
      </c>
      <c r="BR91" s="23">
        <f t="shared" ca="1" si="102"/>
        <v>53076689.573665924</v>
      </c>
      <c r="BS91" s="23">
        <f t="shared" ca="1" si="102"/>
        <v>53021568.376739159</v>
      </c>
      <c r="BT91" s="23">
        <f t="shared" ref="BT91:CR91" ca="1" si="103">+BT87+BT88+BT89-BT90</f>
        <v>52953716.502500951</v>
      </c>
      <c r="BU91" s="23">
        <f t="shared" ca="1" si="103"/>
        <v>52885220.795877874</v>
      </c>
      <c r="BV91" s="23">
        <f t="shared" ca="1" si="103"/>
        <v>52816075.147677742</v>
      </c>
      <c r="BW91" s="23">
        <f t="shared" ca="1" si="103"/>
        <v>52746273.390739508</v>
      </c>
      <c r="BX91" s="23">
        <f t="shared" ca="1" si="103"/>
        <v>52675809.299383216</v>
      </c>
      <c r="BY91" s="23">
        <f t="shared" ca="1" si="103"/>
        <v>52604676.588854723</v>
      </c>
      <c r="BZ91" s="23">
        <f t="shared" ca="1" si="103"/>
        <v>52532868.914765149</v>
      </c>
      <c r="CA91" s="23">
        <f t="shared" ca="1" si="103"/>
        <v>52447805.999526903</v>
      </c>
      <c r="CB91" s="23">
        <f t="shared" ca="1" si="103"/>
        <v>52361935.939899549</v>
      </c>
      <c r="CC91" s="23">
        <f t="shared" ca="1" si="103"/>
        <v>52275251.077057108</v>
      </c>
      <c r="CD91" s="23">
        <f t="shared" ca="1" si="103"/>
        <v>52187743.679500595</v>
      </c>
      <c r="CE91" s="23">
        <f t="shared" ca="1" si="103"/>
        <v>52099405.942368418</v>
      </c>
      <c r="CF91" s="23">
        <f t="shared" ca="1" si="103"/>
        <v>51997656.113742158</v>
      </c>
      <c r="CG91" s="23">
        <f t="shared" ca="1" si="103"/>
        <v>51894940.802060939</v>
      </c>
      <c r="CH91" s="23">
        <f t="shared" ca="1" si="103"/>
        <v>51791250.846055962</v>
      </c>
      <c r="CI91" s="23">
        <f t="shared" ca="1" si="103"/>
        <v>51686576.99752906</v>
      </c>
      <c r="CJ91" s="23">
        <f t="shared" ca="1" si="103"/>
        <v>51580909.920527816</v>
      </c>
      <c r="CK91" s="23">
        <f t="shared" ca="1" si="103"/>
        <v>51474240.19051291</v>
      </c>
      <c r="CL91" s="23">
        <f t="shared" ca="1" si="103"/>
        <v>51366558.2935175</v>
      </c>
      <c r="CM91" s="23">
        <f t="shared" ca="1" si="103"/>
        <v>51244903.536110632</v>
      </c>
      <c r="CN91" s="23">
        <f t="shared" ca="1" si="103"/>
        <v>51122094.421901226</v>
      </c>
      <c r="CO91" s="23">
        <f t="shared" ca="1" si="103"/>
        <v>50998119.997436605</v>
      </c>
      <c r="CP91" s="23">
        <f t="shared" ca="1" si="103"/>
        <v>50872969.205329053</v>
      </c>
      <c r="CQ91" s="23">
        <f t="shared" ca="1" si="103"/>
        <v>50746630.883269593</v>
      </c>
      <c r="CR91" s="23">
        <f t="shared" ca="1" si="103"/>
        <v>0</v>
      </c>
    </row>
    <row r="92" spans="2:96" x14ac:dyDescent="0.25">
      <c r="B92" s="41" t="s">
        <v>91</v>
      </c>
      <c r="C92" s="15"/>
      <c r="E92" s="34" t="s">
        <v>95</v>
      </c>
      <c r="F92" s="33">
        <f ca="1">XIRR($G$92:$CR$92,$G$6:$CR$6)</f>
        <v>0.11995847821235656</v>
      </c>
      <c r="G92" s="23">
        <f ca="1">-G89+G90</f>
        <v>-21921250</v>
      </c>
      <c r="H92" s="23">
        <f t="shared" ref="H92:BS92" ca="1" si="104">-H89+H90</f>
        <v>-2731250</v>
      </c>
      <c r="I92" s="23">
        <f t="shared" ca="1" si="104"/>
        <v>-2731250</v>
      </c>
      <c r="J92" s="23">
        <f t="shared" ca="1" si="104"/>
        <v>-2731250</v>
      </c>
      <c r="K92" s="23">
        <f t="shared" ca="1" si="104"/>
        <v>-2731250</v>
      </c>
      <c r="L92" s="23">
        <f t="shared" ca="1" si="104"/>
        <v>-2731250</v>
      </c>
      <c r="M92" s="23">
        <f t="shared" ca="1" si="104"/>
        <v>-2731250</v>
      </c>
      <c r="N92" s="23">
        <f t="shared" ca="1" si="104"/>
        <v>-2485819.9578185049</v>
      </c>
      <c r="O92" s="23">
        <f t="shared" ca="1" si="104"/>
        <v>0</v>
      </c>
      <c r="P92" s="23">
        <f t="shared" ca="1" si="104"/>
        <v>0</v>
      </c>
      <c r="Q92" s="23">
        <f t="shared" ca="1" si="104"/>
        <v>0</v>
      </c>
      <c r="R92" s="23">
        <f t="shared" ca="1" si="104"/>
        <v>0</v>
      </c>
      <c r="S92" s="23">
        <f t="shared" ca="1" si="104"/>
        <v>0</v>
      </c>
      <c r="T92" s="23">
        <f t="shared" ca="1" si="104"/>
        <v>0</v>
      </c>
      <c r="U92" s="23">
        <f t="shared" ca="1" si="104"/>
        <v>0</v>
      </c>
      <c r="V92" s="23">
        <f t="shared" ca="1" si="104"/>
        <v>0</v>
      </c>
      <c r="W92" s="23">
        <f t="shared" ca="1" si="104"/>
        <v>0</v>
      </c>
      <c r="X92" s="23">
        <f t="shared" ca="1" si="104"/>
        <v>0</v>
      </c>
      <c r="Y92" s="23">
        <f t="shared" ca="1" si="104"/>
        <v>0</v>
      </c>
      <c r="Z92" s="23">
        <f t="shared" ca="1" si="104"/>
        <v>0</v>
      </c>
      <c r="AA92" s="23">
        <f t="shared" ca="1" si="104"/>
        <v>0</v>
      </c>
      <c r="AB92" s="23">
        <f t="shared" ca="1" si="104"/>
        <v>0</v>
      </c>
      <c r="AC92" s="23">
        <f t="shared" ca="1" si="104"/>
        <v>0</v>
      </c>
      <c r="AD92" s="23">
        <f t="shared" ca="1" si="104"/>
        <v>0</v>
      </c>
      <c r="AE92" s="23">
        <f t="shared" ca="1" si="104"/>
        <v>-126666.66666666667</v>
      </c>
      <c r="AF92" s="23">
        <f t="shared" ca="1" si="104"/>
        <v>-126666.66666666667</v>
      </c>
      <c r="AG92" s="23">
        <f t="shared" ca="1" si="104"/>
        <v>-126666.66666666667</v>
      </c>
      <c r="AH92" s="23">
        <f t="shared" ca="1" si="104"/>
        <v>22454.357756923375</v>
      </c>
      <c r="AI92" s="23">
        <f t="shared" ca="1" si="104"/>
        <v>22454.357756923375</v>
      </c>
      <c r="AJ92" s="23">
        <f t="shared" ca="1" si="104"/>
        <v>116266.85775692337</v>
      </c>
      <c r="AK92" s="23">
        <f t="shared" ca="1" si="104"/>
        <v>116266.85775692337</v>
      </c>
      <c r="AL92" s="23">
        <f t="shared" ca="1" si="104"/>
        <v>116266.85775692337</v>
      </c>
      <c r="AM92" s="23">
        <f t="shared" ca="1" si="104"/>
        <v>499829.35775692342</v>
      </c>
      <c r="AN92" s="23">
        <f t="shared" ca="1" si="104"/>
        <v>499829.35775692342</v>
      </c>
      <c r="AO92" s="23">
        <f t="shared" ca="1" si="104"/>
        <v>499829.35775692342</v>
      </c>
      <c r="AP92" s="23">
        <f t="shared" ca="1" si="104"/>
        <v>499829.35775692342</v>
      </c>
      <c r="AQ92" s="23">
        <f t="shared" ca="1" si="104"/>
        <v>511336.23275692342</v>
      </c>
      <c r="AR92" s="23">
        <f t="shared" ca="1" si="104"/>
        <v>511336.23275692342</v>
      </c>
      <c r="AS92" s="23">
        <f t="shared" ca="1" si="104"/>
        <v>511336.23275692342</v>
      </c>
      <c r="AT92" s="23">
        <f t="shared" ca="1" si="104"/>
        <v>511336.23275692342</v>
      </c>
      <c r="AU92" s="23">
        <f t="shared" ca="1" si="104"/>
        <v>511336.23275692342</v>
      </c>
      <c r="AV92" s="23">
        <f t="shared" ca="1" si="104"/>
        <v>522843.10775692342</v>
      </c>
      <c r="AW92" s="23">
        <f t="shared" ca="1" si="104"/>
        <v>522843.10775692342</v>
      </c>
      <c r="AX92" s="23">
        <f t="shared" ca="1" si="104"/>
        <v>522843.10775692342</v>
      </c>
      <c r="AY92" s="23">
        <f t="shared" ca="1" si="104"/>
        <v>522843.10775692342</v>
      </c>
      <c r="AZ92" s="23">
        <f t="shared" ca="1" si="104"/>
        <v>522843.10775692342</v>
      </c>
      <c r="BA92" s="23">
        <f t="shared" ca="1" si="104"/>
        <v>522843.10775692342</v>
      </c>
      <c r="BB92" s="23">
        <f t="shared" ca="1" si="104"/>
        <v>522843.10775692342</v>
      </c>
      <c r="BC92" s="23">
        <f t="shared" ca="1" si="104"/>
        <v>534695.18900692335</v>
      </c>
      <c r="BD92" s="23">
        <f t="shared" ca="1" si="104"/>
        <v>534695.18900692335</v>
      </c>
      <c r="BE92" s="23">
        <f t="shared" ca="1" si="104"/>
        <v>534695.18900692335</v>
      </c>
      <c r="BF92" s="23">
        <f t="shared" ca="1" si="104"/>
        <v>534695.18900692335</v>
      </c>
      <c r="BG92" s="23">
        <f t="shared" ca="1" si="104"/>
        <v>534695.18900692335</v>
      </c>
      <c r="BH92" s="23">
        <f t="shared" ca="1" si="104"/>
        <v>546547.2702569234</v>
      </c>
      <c r="BI92" s="23">
        <f t="shared" ca="1" si="104"/>
        <v>546547.2702569234</v>
      </c>
      <c r="BJ92" s="23">
        <f t="shared" ca="1" si="104"/>
        <v>546547.2702569234</v>
      </c>
      <c r="BK92" s="23">
        <f t="shared" ca="1" si="104"/>
        <v>546547.2702569234</v>
      </c>
      <c r="BL92" s="23">
        <f t="shared" ca="1" si="104"/>
        <v>546547.2702569234</v>
      </c>
      <c r="BM92" s="23">
        <f t="shared" ca="1" si="104"/>
        <v>546547.2702569234</v>
      </c>
      <c r="BN92" s="23">
        <f t="shared" ca="1" si="104"/>
        <v>546547.2702569234</v>
      </c>
      <c r="BO92" s="23">
        <f t="shared" ca="1" si="104"/>
        <v>558754.91394442332</v>
      </c>
      <c r="BP92" s="23">
        <f t="shared" ca="1" si="104"/>
        <v>558754.91394442332</v>
      </c>
      <c r="BQ92" s="23">
        <f t="shared" ca="1" si="104"/>
        <v>558754.91394442332</v>
      </c>
      <c r="BR92" s="23">
        <f t="shared" ca="1" si="104"/>
        <v>558754.91394442332</v>
      </c>
      <c r="BS92" s="23">
        <f t="shared" ca="1" si="104"/>
        <v>558754.91394442332</v>
      </c>
      <c r="BT92" s="23">
        <f t="shared" ref="BT92:CR92" ca="1" si="105">-BT89+BT90</f>
        <v>570962.55763192312</v>
      </c>
      <c r="BU92" s="23">
        <f t="shared" ca="1" si="105"/>
        <v>570962.55763192312</v>
      </c>
      <c r="BV92" s="23">
        <f t="shared" ca="1" si="105"/>
        <v>570962.55763192312</v>
      </c>
      <c r="BW92" s="23">
        <f t="shared" ca="1" si="105"/>
        <v>570962.55763192312</v>
      </c>
      <c r="BX92" s="23">
        <f t="shared" ca="1" si="105"/>
        <v>570962.55763192312</v>
      </c>
      <c r="BY92" s="23">
        <f t="shared" ca="1" si="105"/>
        <v>570962.55763192312</v>
      </c>
      <c r="BZ92" s="23">
        <f t="shared" ca="1" si="105"/>
        <v>570962.55763192312</v>
      </c>
      <c r="CA92" s="23">
        <f t="shared" ca="1" si="105"/>
        <v>583536.43063004827</v>
      </c>
      <c r="CB92" s="23">
        <f t="shared" ca="1" si="105"/>
        <v>583536.43063004827</v>
      </c>
      <c r="CC92" s="23">
        <f t="shared" ca="1" si="105"/>
        <v>583536.43063004827</v>
      </c>
      <c r="CD92" s="23">
        <f t="shared" ca="1" si="105"/>
        <v>583536.43063004827</v>
      </c>
      <c r="CE92" s="23">
        <f t="shared" ca="1" si="105"/>
        <v>583536.43063004827</v>
      </c>
      <c r="CF92" s="23">
        <f t="shared" ca="1" si="105"/>
        <v>596110.30362817331</v>
      </c>
      <c r="CG92" s="23">
        <f t="shared" ca="1" si="105"/>
        <v>596110.30362817331</v>
      </c>
      <c r="CH92" s="23">
        <f t="shared" ca="1" si="105"/>
        <v>596110.30362817331</v>
      </c>
      <c r="CI92" s="23">
        <f t="shared" ca="1" si="105"/>
        <v>596110.30362817331</v>
      </c>
      <c r="CJ92" s="23">
        <f t="shared" ca="1" si="105"/>
        <v>596110.30362817331</v>
      </c>
      <c r="CK92" s="23">
        <f t="shared" ca="1" si="105"/>
        <v>596110.30362817331</v>
      </c>
      <c r="CL92" s="23">
        <f t="shared" ca="1" si="105"/>
        <v>596110.30362817331</v>
      </c>
      <c r="CM92" s="23">
        <f t="shared" ca="1" si="105"/>
        <v>609061.39281624195</v>
      </c>
      <c r="CN92" s="23">
        <f t="shared" ca="1" si="105"/>
        <v>609061.39281624195</v>
      </c>
      <c r="CO92" s="23">
        <f t="shared" ca="1" si="105"/>
        <v>609061.39281624195</v>
      </c>
      <c r="CP92" s="23">
        <f t="shared" ca="1" si="105"/>
        <v>609061.39281624195</v>
      </c>
      <c r="CQ92" s="23">
        <f t="shared" ca="1" si="105"/>
        <v>609061.39281624195</v>
      </c>
      <c r="CR92" s="23">
        <f t="shared" ca="1" si="105"/>
        <v>51228155.155848652</v>
      </c>
    </row>
    <row r="93" spans="2:96" x14ac:dyDescent="0.25">
      <c r="B93" s="41"/>
      <c r="C93" s="15"/>
      <c r="F93" s="3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</row>
    <row r="94" spans="2:96" x14ac:dyDescent="0.25">
      <c r="B94" s="41" t="s">
        <v>82</v>
      </c>
      <c r="C94" s="15"/>
      <c r="F94" s="33"/>
      <c r="G94" s="23">
        <f ca="1">-G83</f>
        <v>1153750.0000000009</v>
      </c>
      <c r="H94" s="23">
        <f t="shared" ref="H94:BS94" ca="1" si="106">-H83</f>
        <v>143750.00000000012</v>
      </c>
      <c r="I94" s="23">
        <f t="shared" ca="1" si="106"/>
        <v>143750.00000000012</v>
      </c>
      <c r="J94" s="23">
        <f t="shared" ca="1" si="106"/>
        <v>143750.00000000012</v>
      </c>
      <c r="K94" s="23">
        <f t="shared" ca="1" si="106"/>
        <v>143750.00000000012</v>
      </c>
      <c r="L94" s="23">
        <f t="shared" ca="1" si="106"/>
        <v>143750.00000000012</v>
      </c>
      <c r="M94" s="23">
        <f t="shared" ca="1" si="106"/>
        <v>143750.00000000012</v>
      </c>
      <c r="N94" s="23">
        <f t="shared" ca="1" si="106"/>
        <v>130832.62935886878</v>
      </c>
      <c r="O94" s="23">
        <f t="shared" ca="1" si="106"/>
        <v>0</v>
      </c>
      <c r="P94" s="23">
        <f t="shared" ca="1" si="106"/>
        <v>0</v>
      </c>
      <c r="Q94" s="23">
        <f t="shared" ca="1" si="106"/>
        <v>0</v>
      </c>
      <c r="R94" s="23">
        <f t="shared" ca="1" si="106"/>
        <v>0</v>
      </c>
      <c r="S94" s="23">
        <f t="shared" ca="1" si="106"/>
        <v>0</v>
      </c>
      <c r="T94" s="23">
        <f t="shared" ca="1" si="106"/>
        <v>0</v>
      </c>
      <c r="U94" s="23">
        <f t="shared" ca="1" si="106"/>
        <v>0</v>
      </c>
      <c r="V94" s="23">
        <f t="shared" ca="1" si="106"/>
        <v>0</v>
      </c>
      <c r="W94" s="23">
        <f t="shared" ca="1" si="106"/>
        <v>0</v>
      </c>
      <c r="X94" s="23">
        <f t="shared" ca="1" si="106"/>
        <v>0</v>
      </c>
      <c r="Y94" s="23">
        <f t="shared" ca="1" si="106"/>
        <v>0</v>
      </c>
      <c r="Z94" s="23">
        <f t="shared" ca="1" si="106"/>
        <v>0</v>
      </c>
      <c r="AA94" s="23">
        <f t="shared" ca="1" si="106"/>
        <v>0</v>
      </c>
      <c r="AB94" s="23">
        <f t="shared" ca="1" si="106"/>
        <v>0</v>
      </c>
      <c r="AC94" s="23">
        <f t="shared" ca="1" si="106"/>
        <v>0</v>
      </c>
      <c r="AD94" s="23">
        <f t="shared" ca="1" si="106"/>
        <v>0</v>
      </c>
      <c r="AE94" s="23">
        <f t="shared" ca="1" si="106"/>
        <v>6666.6666666666733</v>
      </c>
      <c r="AF94" s="23">
        <f t="shared" ca="1" si="106"/>
        <v>6666.6666666666733</v>
      </c>
      <c r="AG94" s="23">
        <f t="shared" ca="1" si="106"/>
        <v>6666.6666666666733</v>
      </c>
      <c r="AH94" s="23">
        <f t="shared" ca="1" si="106"/>
        <v>0</v>
      </c>
      <c r="AI94" s="23">
        <f t="shared" ca="1" si="106"/>
        <v>0</v>
      </c>
      <c r="AJ94" s="23">
        <f t="shared" ca="1" si="106"/>
        <v>0</v>
      </c>
      <c r="AK94" s="23">
        <f t="shared" ca="1" si="106"/>
        <v>0</v>
      </c>
      <c r="AL94" s="23">
        <f t="shared" ca="1" si="106"/>
        <v>0</v>
      </c>
      <c r="AM94" s="23">
        <f t="shared" ca="1" si="106"/>
        <v>0</v>
      </c>
      <c r="AN94" s="23">
        <f t="shared" ca="1" si="106"/>
        <v>0</v>
      </c>
      <c r="AO94" s="23">
        <f t="shared" ca="1" si="106"/>
        <v>0</v>
      </c>
      <c r="AP94" s="23">
        <f t="shared" ca="1" si="106"/>
        <v>0</v>
      </c>
      <c r="AQ94" s="23">
        <f t="shared" ca="1" si="106"/>
        <v>0</v>
      </c>
      <c r="AR94" s="23">
        <f t="shared" ca="1" si="106"/>
        <v>0</v>
      </c>
      <c r="AS94" s="23">
        <f t="shared" ca="1" si="106"/>
        <v>0</v>
      </c>
      <c r="AT94" s="23">
        <f t="shared" ca="1" si="106"/>
        <v>0</v>
      </c>
      <c r="AU94" s="23">
        <f t="shared" ca="1" si="106"/>
        <v>0</v>
      </c>
      <c r="AV94" s="23">
        <f t="shared" ca="1" si="106"/>
        <v>0</v>
      </c>
      <c r="AW94" s="23">
        <f t="shared" ca="1" si="106"/>
        <v>0</v>
      </c>
      <c r="AX94" s="23">
        <f t="shared" ca="1" si="106"/>
        <v>0</v>
      </c>
      <c r="AY94" s="23">
        <f t="shared" ca="1" si="106"/>
        <v>0</v>
      </c>
      <c r="AZ94" s="23">
        <f t="shared" ca="1" si="106"/>
        <v>0</v>
      </c>
      <c r="BA94" s="23">
        <f t="shared" ca="1" si="106"/>
        <v>0</v>
      </c>
      <c r="BB94" s="23">
        <f t="shared" ca="1" si="106"/>
        <v>0</v>
      </c>
      <c r="BC94" s="23">
        <f t="shared" ca="1" si="106"/>
        <v>0</v>
      </c>
      <c r="BD94" s="23">
        <f t="shared" ca="1" si="106"/>
        <v>0</v>
      </c>
      <c r="BE94" s="23">
        <f t="shared" ca="1" si="106"/>
        <v>0</v>
      </c>
      <c r="BF94" s="23">
        <f t="shared" ca="1" si="106"/>
        <v>0</v>
      </c>
      <c r="BG94" s="23">
        <f t="shared" ca="1" si="106"/>
        <v>0</v>
      </c>
      <c r="BH94" s="23">
        <f t="shared" ca="1" si="106"/>
        <v>0</v>
      </c>
      <c r="BI94" s="23">
        <f t="shared" ca="1" si="106"/>
        <v>0</v>
      </c>
      <c r="BJ94" s="23">
        <f t="shared" ca="1" si="106"/>
        <v>0</v>
      </c>
      <c r="BK94" s="23">
        <f t="shared" ca="1" si="106"/>
        <v>0</v>
      </c>
      <c r="BL94" s="23">
        <f t="shared" ca="1" si="106"/>
        <v>0</v>
      </c>
      <c r="BM94" s="23">
        <f t="shared" ca="1" si="106"/>
        <v>0</v>
      </c>
      <c r="BN94" s="23">
        <f t="shared" ca="1" si="106"/>
        <v>0</v>
      </c>
      <c r="BO94" s="23">
        <f t="shared" ca="1" si="106"/>
        <v>0</v>
      </c>
      <c r="BP94" s="23">
        <f t="shared" ca="1" si="106"/>
        <v>0</v>
      </c>
      <c r="BQ94" s="23">
        <f t="shared" ca="1" si="106"/>
        <v>0</v>
      </c>
      <c r="BR94" s="23">
        <f t="shared" ca="1" si="106"/>
        <v>0</v>
      </c>
      <c r="BS94" s="23">
        <f t="shared" ca="1" si="106"/>
        <v>0</v>
      </c>
      <c r="BT94" s="23">
        <f t="shared" ref="BT94:CR94" ca="1" si="107">-BT83</f>
        <v>0</v>
      </c>
      <c r="BU94" s="23">
        <f t="shared" ca="1" si="107"/>
        <v>0</v>
      </c>
      <c r="BV94" s="23">
        <f t="shared" ca="1" si="107"/>
        <v>0</v>
      </c>
      <c r="BW94" s="23">
        <f t="shared" ca="1" si="107"/>
        <v>0</v>
      </c>
      <c r="BX94" s="23">
        <f t="shared" ca="1" si="107"/>
        <v>0</v>
      </c>
      <c r="BY94" s="23">
        <f t="shared" ca="1" si="107"/>
        <v>0</v>
      </c>
      <c r="BZ94" s="23">
        <f t="shared" ca="1" si="107"/>
        <v>0</v>
      </c>
      <c r="CA94" s="23">
        <f t="shared" ca="1" si="107"/>
        <v>0</v>
      </c>
      <c r="CB94" s="23">
        <f t="shared" ca="1" si="107"/>
        <v>0</v>
      </c>
      <c r="CC94" s="23">
        <f t="shared" ca="1" si="107"/>
        <v>0</v>
      </c>
      <c r="CD94" s="23">
        <f t="shared" ca="1" si="107"/>
        <v>0</v>
      </c>
      <c r="CE94" s="23">
        <f t="shared" ca="1" si="107"/>
        <v>0</v>
      </c>
      <c r="CF94" s="23">
        <f t="shared" ca="1" si="107"/>
        <v>0</v>
      </c>
      <c r="CG94" s="23">
        <f t="shared" ca="1" si="107"/>
        <v>0</v>
      </c>
      <c r="CH94" s="23">
        <f t="shared" ca="1" si="107"/>
        <v>0</v>
      </c>
      <c r="CI94" s="23">
        <f t="shared" ca="1" si="107"/>
        <v>0</v>
      </c>
      <c r="CJ94" s="23">
        <f t="shared" ca="1" si="107"/>
        <v>0</v>
      </c>
      <c r="CK94" s="23">
        <f t="shared" ca="1" si="107"/>
        <v>0</v>
      </c>
      <c r="CL94" s="23">
        <f t="shared" ca="1" si="107"/>
        <v>0</v>
      </c>
      <c r="CM94" s="23">
        <f t="shared" ca="1" si="107"/>
        <v>0</v>
      </c>
      <c r="CN94" s="23">
        <f t="shared" ca="1" si="107"/>
        <v>0</v>
      </c>
      <c r="CO94" s="23">
        <f t="shared" ca="1" si="107"/>
        <v>0</v>
      </c>
      <c r="CP94" s="23">
        <f t="shared" ca="1" si="107"/>
        <v>0</v>
      </c>
      <c r="CQ94" s="23">
        <f t="shared" ca="1" si="107"/>
        <v>0</v>
      </c>
      <c r="CR94" s="23">
        <f t="shared" ca="1" si="107"/>
        <v>0</v>
      </c>
    </row>
    <row r="95" spans="2:96" x14ac:dyDescent="0.25">
      <c r="B95" s="41" t="s">
        <v>93</v>
      </c>
      <c r="C95" s="55">
        <f>1-C90</f>
        <v>5.0000000000000044E-2</v>
      </c>
      <c r="F95" s="33"/>
      <c r="G95" s="11">
        <f ca="1">(G90/$C90)*$C95</f>
        <v>0</v>
      </c>
      <c r="H95" s="11">
        <f t="shared" ref="H95:BS95" ca="1" si="108">(H90/$C90)*$C95</f>
        <v>0</v>
      </c>
      <c r="I95" s="11">
        <f t="shared" ca="1" si="108"/>
        <v>0</v>
      </c>
      <c r="J95" s="11">
        <f t="shared" ca="1" si="108"/>
        <v>0</v>
      </c>
      <c r="K95" s="11">
        <f t="shared" ca="1" si="108"/>
        <v>0</v>
      </c>
      <c r="L95" s="11">
        <f t="shared" ca="1" si="108"/>
        <v>0</v>
      </c>
      <c r="M95" s="11">
        <f t="shared" ca="1" si="108"/>
        <v>0</v>
      </c>
      <c r="N95" s="11">
        <f t="shared" ca="1" si="108"/>
        <v>0</v>
      </c>
      <c r="O95" s="11">
        <f t="shared" ca="1" si="108"/>
        <v>0</v>
      </c>
      <c r="P95" s="11">
        <f t="shared" ca="1" si="108"/>
        <v>0</v>
      </c>
      <c r="Q95" s="11">
        <f t="shared" ca="1" si="108"/>
        <v>0</v>
      </c>
      <c r="R95" s="11">
        <f t="shared" ca="1" si="108"/>
        <v>0</v>
      </c>
      <c r="S95" s="11">
        <f t="shared" ca="1" si="108"/>
        <v>0</v>
      </c>
      <c r="T95" s="11">
        <f t="shared" ca="1" si="108"/>
        <v>0</v>
      </c>
      <c r="U95" s="11">
        <f t="shared" ca="1" si="108"/>
        <v>0</v>
      </c>
      <c r="V95" s="11">
        <f t="shared" ca="1" si="108"/>
        <v>0</v>
      </c>
      <c r="W95" s="11">
        <f t="shared" ca="1" si="108"/>
        <v>0</v>
      </c>
      <c r="X95" s="11">
        <f t="shared" ca="1" si="108"/>
        <v>0</v>
      </c>
      <c r="Y95" s="11">
        <f t="shared" ca="1" si="108"/>
        <v>0</v>
      </c>
      <c r="Z95" s="11">
        <f t="shared" ca="1" si="108"/>
        <v>0</v>
      </c>
      <c r="AA95" s="11">
        <f t="shared" ca="1" si="108"/>
        <v>0</v>
      </c>
      <c r="AB95" s="11">
        <f t="shared" ca="1" si="108"/>
        <v>0</v>
      </c>
      <c r="AC95" s="11">
        <f t="shared" ca="1" si="108"/>
        <v>0</v>
      </c>
      <c r="AD95" s="11">
        <f t="shared" ca="1" si="108"/>
        <v>0</v>
      </c>
      <c r="AE95" s="11">
        <f t="shared" ca="1" si="108"/>
        <v>0</v>
      </c>
      <c r="AF95" s="11">
        <f t="shared" ca="1" si="108"/>
        <v>0</v>
      </c>
      <c r="AG95" s="11">
        <f t="shared" ca="1" si="108"/>
        <v>0</v>
      </c>
      <c r="AH95" s="11">
        <f t="shared" ca="1" si="108"/>
        <v>1181.8083029959682</v>
      </c>
      <c r="AI95" s="11">
        <f t="shared" ca="1" si="108"/>
        <v>1181.8083029959682</v>
      </c>
      <c r="AJ95" s="11">
        <f t="shared" ca="1" si="108"/>
        <v>6119.3083029959726</v>
      </c>
      <c r="AK95" s="11">
        <f t="shared" ca="1" si="108"/>
        <v>6119.3083029959726</v>
      </c>
      <c r="AL95" s="11">
        <f t="shared" ca="1" si="108"/>
        <v>6119.3083029959726</v>
      </c>
      <c r="AM95" s="11">
        <f t="shared" ca="1" si="108"/>
        <v>26306.808302995993</v>
      </c>
      <c r="AN95" s="11">
        <f t="shared" ca="1" si="108"/>
        <v>26306.808302995993</v>
      </c>
      <c r="AO95" s="11">
        <f t="shared" ca="1" si="108"/>
        <v>26306.808302995993</v>
      </c>
      <c r="AP95" s="11">
        <f t="shared" ca="1" si="108"/>
        <v>26306.808302995993</v>
      </c>
      <c r="AQ95" s="11">
        <f t="shared" ca="1" si="108"/>
        <v>26912.433302995993</v>
      </c>
      <c r="AR95" s="11">
        <f t="shared" ca="1" si="108"/>
        <v>26912.433302995993</v>
      </c>
      <c r="AS95" s="11">
        <f t="shared" ca="1" si="108"/>
        <v>26912.433302995993</v>
      </c>
      <c r="AT95" s="11">
        <f t="shared" ca="1" si="108"/>
        <v>26912.433302995993</v>
      </c>
      <c r="AU95" s="11">
        <f t="shared" ca="1" si="108"/>
        <v>26912.433302995993</v>
      </c>
      <c r="AV95" s="11">
        <f t="shared" ca="1" si="108"/>
        <v>27518.058302995996</v>
      </c>
      <c r="AW95" s="11">
        <f t="shared" ca="1" si="108"/>
        <v>27518.058302995996</v>
      </c>
      <c r="AX95" s="11">
        <f t="shared" ca="1" si="108"/>
        <v>27518.058302995996</v>
      </c>
      <c r="AY95" s="11">
        <f t="shared" ca="1" si="108"/>
        <v>27518.058302995996</v>
      </c>
      <c r="AZ95" s="11">
        <f t="shared" ca="1" si="108"/>
        <v>27518.058302995996</v>
      </c>
      <c r="BA95" s="11">
        <f t="shared" ca="1" si="108"/>
        <v>27518.058302995996</v>
      </c>
      <c r="BB95" s="11">
        <f t="shared" ca="1" si="108"/>
        <v>27518.058302995996</v>
      </c>
      <c r="BC95" s="11">
        <f t="shared" ca="1" si="108"/>
        <v>28141.85205299599</v>
      </c>
      <c r="BD95" s="11">
        <f t="shared" ca="1" si="108"/>
        <v>28141.85205299599</v>
      </c>
      <c r="BE95" s="11">
        <f t="shared" ca="1" si="108"/>
        <v>28141.85205299599</v>
      </c>
      <c r="BF95" s="11">
        <f t="shared" ca="1" si="108"/>
        <v>28141.85205299599</v>
      </c>
      <c r="BG95" s="11">
        <f t="shared" ca="1" si="108"/>
        <v>28141.85205299599</v>
      </c>
      <c r="BH95" s="11">
        <f t="shared" ca="1" si="108"/>
        <v>28765.645802995994</v>
      </c>
      <c r="BI95" s="11">
        <f t="shared" ca="1" si="108"/>
        <v>28765.645802995994</v>
      </c>
      <c r="BJ95" s="11">
        <f t="shared" ca="1" si="108"/>
        <v>28765.645802995994</v>
      </c>
      <c r="BK95" s="11">
        <f t="shared" ca="1" si="108"/>
        <v>28765.645802995994</v>
      </c>
      <c r="BL95" s="11">
        <f t="shared" ca="1" si="108"/>
        <v>28765.645802995994</v>
      </c>
      <c r="BM95" s="11">
        <f t="shared" ca="1" si="108"/>
        <v>28765.645802995994</v>
      </c>
      <c r="BN95" s="11">
        <f t="shared" ca="1" si="108"/>
        <v>28765.645802995994</v>
      </c>
      <c r="BO95" s="11">
        <f t="shared" ca="1" si="108"/>
        <v>29408.153365495989</v>
      </c>
      <c r="BP95" s="11">
        <f t="shared" ca="1" si="108"/>
        <v>29408.153365495989</v>
      </c>
      <c r="BQ95" s="11">
        <f t="shared" ca="1" si="108"/>
        <v>29408.153365495989</v>
      </c>
      <c r="BR95" s="11">
        <f t="shared" ca="1" si="108"/>
        <v>29408.153365495989</v>
      </c>
      <c r="BS95" s="11">
        <f t="shared" ca="1" si="108"/>
        <v>29408.153365495989</v>
      </c>
      <c r="BT95" s="11">
        <f t="shared" ref="BT95:CR95" ca="1" si="109">(BT90/$C90)*$C95</f>
        <v>30050.660927995985</v>
      </c>
      <c r="BU95" s="11">
        <f t="shared" ca="1" si="109"/>
        <v>30050.660927995985</v>
      </c>
      <c r="BV95" s="11">
        <f t="shared" ca="1" si="109"/>
        <v>30050.660927995985</v>
      </c>
      <c r="BW95" s="11">
        <f t="shared" ca="1" si="109"/>
        <v>30050.660927995985</v>
      </c>
      <c r="BX95" s="11">
        <f t="shared" ca="1" si="109"/>
        <v>30050.660927995985</v>
      </c>
      <c r="BY95" s="11">
        <f t="shared" ca="1" si="109"/>
        <v>30050.660927995985</v>
      </c>
      <c r="BZ95" s="11">
        <f t="shared" ca="1" si="109"/>
        <v>30050.660927995985</v>
      </c>
      <c r="CA95" s="11">
        <f t="shared" ca="1" si="109"/>
        <v>30712.443717370988</v>
      </c>
      <c r="CB95" s="11">
        <f t="shared" ca="1" si="109"/>
        <v>30712.443717370988</v>
      </c>
      <c r="CC95" s="11">
        <f t="shared" ca="1" si="109"/>
        <v>30712.443717370988</v>
      </c>
      <c r="CD95" s="11">
        <f t="shared" ca="1" si="109"/>
        <v>30712.443717370988</v>
      </c>
      <c r="CE95" s="11">
        <f t="shared" ca="1" si="109"/>
        <v>30712.443717370988</v>
      </c>
      <c r="CF95" s="11">
        <f t="shared" ca="1" si="109"/>
        <v>31374.226506745996</v>
      </c>
      <c r="CG95" s="11">
        <f t="shared" ca="1" si="109"/>
        <v>31374.226506745996</v>
      </c>
      <c r="CH95" s="11">
        <f t="shared" ca="1" si="109"/>
        <v>31374.226506745996</v>
      </c>
      <c r="CI95" s="11">
        <f t="shared" ca="1" si="109"/>
        <v>31374.226506745996</v>
      </c>
      <c r="CJ95" s="11">
        <f t="shared" ca="1" si="109"/>
        <v>31374.226506745996</v>
      </c>
      <c r="CK95" s="11">
        <f t="shared" ca="1" si="109"/>
        <v>31374.226506745996</v>
      </c>
      <c r="CL95" s="11">
        <f t="shared" ca="1" si="109"/>
        <v>31374.226506745996</v>
      </c>
      <c r="CM95" s="11">
        <f t="shared" ca="1" si="109"/>
        <v>32055.862779802239</v>
      </c>
      <c r="CN95" s="11">
        <f t="shared" ca="1" si="109"/>
        <v>32055.862779802239</v>
      </c>
      <c r="CO95" s="11">
        <f t="shared" ca="1" si="109"/>
        <v>32055.862779802239</v>
      </c>
      <c r="CP95" s="11">
        <f t="shared" ca="1" si="109"/>
        <v>32055.862779802239</v>
      </c>
      <c r="CQ95" s="11">
        <f t="shared" ca="1" si="109"/>
        <v>32055.862779802239</v>
      </c>
      <c r="CR95" s="11">
        <f t="shared" ca="1" si="109"/>
        <v>2696218.6924130898</v>
      </c>
    </row>
    <row r="96" spans="2:96" x14ac:dyDescent="0.25">
      <c r="B96" s="41" t="s">
        <v>94</v>
      </c>
      <c r="C96" s="55"/>
      <c r="E96" s="34" t="s">
        <v>95</v>
      </c>
      <c r="F96" s="33">
        <f ca="1">XIRR($G$96:$CR$96,$G$6:$CR$6)</f>
        <v>0.11995847821235656</v>
      </c>
      <c r="G96" s="23">
        <f ca="1">-G94+G95</f>
        <v>-1153750.0000000009</v>
      </c>
      <c r="H96" s="23">
        <f t="shared" ref="H96:BS96" ca="1" si="110">-H94+H95</f>
        <v>-143750.00000000012</v>
      </c>
      <c r="I96" s="23">
        <f t="shared" ca="1" si="110"/>
        <v>-143750.00000000012</v>
      </c>
      <c r="J96" s="23">
        <f t="shared" ca="1" si="110"/>
        <v>-143750.00000000012</v>
      </c>
      <c r="K96" s="23">
        <f t="shared" ca="1" si="110"/>
        <v>-143750.00000000012</v>
      </c>
      <c r="L96" s="23">
        <f t="shared" ca="1" si="110"/>
        <v>-143750.00000000012</v>
      </c>
      <c r="M96" s="23">
        <f t="shared" ca="1" si="110"/>
        <v>-143750.00000000012</v>
      </c>
      <c r="N96" s="23">
        <f t="shared" ca="1" si="110"/>
        <v>-130832.62935886878</v>
      </c>
      <c r="O96" s="23">
        <f t="shared" ca="1" si="110"/>
        <v>0</v>
      </c>
      <c r="P96" s="23">
        <f t="shared" ca="1" si="110"/>
        <v>0</v>
      </c>
      <c r="Q96" s="23">
        <f t="shared" ca="1" si="110"/>
        <v>0</v>
      </c>
      <c r="R96" s="23">
        <f t="shared" ca="1" si="110"/>
        <v>0</v>
      </c>
      <c r="S96" s="23">
        <f t="shared" ca="1" si="110"/>
        <v>0</v>
      </c>
      <c r="T96" s="23">
        <f t="shared" ca="1" si="110"/>
        <v>0</v>
      </c>
      <c r="U96" s="23">
        <f t="shared" ca="1" si="110"/>
        <v>0</v>
      </c>
      <c r="V96" s="23">
        <f t="shared" ca="1" si="110"/>
        <v>0</v>
      </c>
      <c r="W96" s="23">
        <f t="shared" ca="1" si="110"/>
        <v>0</v>
      </c>
      <c r="X96" s="23">
        <f t="shared" ca="1" si="110"/>
        <v>0</v>
      </c>
      <c r="Y96" s="23">
        <f t="shared" ca="1" si="110"/>
        <v>0</v>
      </c>
      <c r="Z96" s="23">
        <f t="shared" ca="1" si="110"/>
        <v>0</v>
      </c>
      <c r="AA96" s="23">
        <f t="shared" ca="1" si="110"/>
        <v>0</v>
      </c>
      <c r="AB96" s="23">
        <f t="shared" ca="1" si="110"/>
        <v>0</v>
      </c>
      <c r="AC96" s="23">
        <f t="shared" ca="1" si="110"/>
        <v>0</v>
      </c>
      <c r="AD96" s="23">
        <f t="shared" ca="1" si="110"/>
        <v>0</v>
      </c>
      <c r="AE96" s="23">
        <f t="shared" ca="1" si="110"/>
        <v>-6666.6666666666733</v>
      </c>
      <c r="AF96" s="23">
        <f t="shared" ca="1" si="110"/>
        <v>-6666.6666666666733</v>
      </c>
      <c r="AG96" s="23">
        <f t="shared" ca="1" si="110"/>
        <v>-6666.6666666666733</v>
      </c>
      <c r="AH96" s="23">
        <f t="shared" ca="1" si="110"/>
        <v>1181.8083029959682</v>
      </c>
      <c r="AI96" s="23">
        <f t="shared" ca="1" si="110"/>
        <v>1181.8083029959682</v>
      </c>
      <c r="AJ96" s="23">
        <f t="shared" ca="1" si="110"/>
        <v>6119.3083029959726</v>
      </c>
      <c r="AK96" s="23">
        <f t="shared" ca="1" si="110"/>
        <v>6119.3083029959726</v>
      </c>
      <c r="AL96" s="23">
        <f t="shared" ca="1" si="110"/>
        <v>6119.3083029959726</v>
      </c>
      <c r="AM96" s="23">
        <f t="shared" ca="1" si="110"/>
        <v>26306.808302995993</v>
      </c>
      <c r="AN96" s="23">
        <f t="shared" ca="1" si="110"/>
        <v>26306.808302995993</v>
      </c>
      <c r="AO96" s="23">
        <f t="shared" ca="1" si="110"/>
        <v>26306.808302995993</v>
      </c>
      <c r="AP96" s="23">
        <f t="shared" ca="1" si="110"/>
        <v>26306.808302995993</v>
      </c>
      <c r="AQ96" s="23">
        <f t="shared" ca="1" si="110"/>
        <v>26912.433302995993</v>
      </c>
      <c r="AR96" s="23">
        <f t="shared" ca="1" si="110"/>
        <v>26912.433302995993</v>
      </c>
      <c r="AS96" s="23">
        <f t="shared" ca="1" si="110"/>
        <v>26912.433302995993</v>
      </c>
      <c r="AT96" s="23">
        <f t="shared" ca="1" si="110"/>
        <v>26912.433302995993</v>
      </c>
      <c r="AU96" s="23">
        <f t="shared" ca="1" si="110"/>
        <v>26912.433302995993</v>
      </c>
      <c r="AV96" s="23">
        <f t="shared" ca="1" si="110"/>
        <v>27518.058302995996</v>
      </c>
      <c r="AW96" s="23">
        <f t="shared" ca="1" si="110"/>
        <v>27518.058302995996</v>
      </c>
      <c r="AX96" s="23">
        <f t="shared" ca="1" si="110"/>
        <v>27518.058302995996</v>
      </c>
      <c r="AY96" s="23">
        <f t="shared" ca="1" si="110"/>
        <v>27518.058302995996</v>
      </c>
      <c r="AZ96" s="23">
        <f t="shared" ca="1" si="110"/>
        <v>27518.058302995996</v>
      </c>
      <c r="BA96" s="23">
        <f t="shared" ca="1" si="110"/>
        <v>27518.058302995996</v>
      </c>
      <c r="BB96" s="23">
        <f t="shared" ca="1" si="110"/>
        <v>27518.058302995996</v>
      </c>
      <c r="BC96" s="23">
        <f t="shared" ca="1" si="110"/>
        <v>28141.85205299599</v>
      </c>
      <c r="BD96" s="23">
        <f t="shared" ca="1" si="110"/>
        <v>28141.85205299599</v>
      </c>
      <c r="BE96" s="23">
        <f t="shared" ca="1" si="110"/>
        <v>28141.85205299599</v>
      </c>
      <c r="BF96" s="23">
        <f t="shared" ca="1" si="110"/>
        <v>28141.85205299599</v>
      </c>
      <c r="BG96" s="23">
        <f t="shared" ca="1" si="110"/>
        <v>28141.85205299599</v>
      </c>
      <c r="BH96" s="23">
        <f t="shared" ca="1" si="110"/>
        <v>28765.645802995994</v>
      </c>
      <c r="BI96" s="23">
        <f t="shared" ca="1" si="110"/>
        <v>28765.645802995994</v>
      </c>
      <c r="BJ96" s="23">
        <f t="shared" ca="1" si="110"/>
        <v>28765.645802995994</v>
      </c>
      <c r="BK96" s="23">
        <f t="shared" ca="1" si="110"/>
        <v>28765.645802995994</v>
      </c>
      <c r="BL96" s="23">
        <f t="shared" ca="1" si="110"/>
        <v>28765.645802995994</v>
      </c>
      <c r="BM96" s="23">
        <f t="shared" ca="1" si="110"/>
        <v>28765.645802995994</v>
      </c>
      <c r="BN96" s="23">
        <f t="shared" ca="1" si="110"/>
        <v>28765.645802995994</v>
      </c>
      <c r="BO96" s="23">
        <f t="shared" ca="1" si="110"/>
        <v>29408.153365495989</v>
      </c>
      <c r="BP96" s="23">
        <f t="shared" ca="1" si="110"/>
        <v>29408.153365495989</v>
      </c>
      <c r="BQ96" s="23">
        <f t="shared" ca="1" si="110"/>
        <v>29408.153365495989</v>
      </c>
      <c r="BR96" s="23">
        <f t="shared" ca="1" si="110"/>
        <v>29408.153365495989</v>
      </c>
      <c r="BS96" s="23">
        <f t="shared" ca="1" si="110"/>
        <v>29408.153365495989</v>
      </c>
      <c r="BT96" s="23">
        <f t="shared" ref="BT96:CR96" ca="1" si="111">-BT94+BT95</f>
        <v>30050.660927995985</v>
      </c>
      <c r="BU96" s="23">
        <f t="shared" ca="1" si="111"/>
        <v>30050.660927995985</v>
      </c>
      <c r="BV96" s="23">
        <f t="shared" ca="1" si="111"/>
        <v>30050.660927995985</v>
      </c>
      <c r="BW96" s="23">
        <f t="shared" ca="1" si="111"/>
        <v>30050.660927995985</v>
      </c>
      <c r="BX96" s="23">
        <f t="shared" ca="1" si="111"/>
        <v>30050.660927995985</v>
      </c>
      <c r="BY96" s="23">
        <f t="shared" ca="1" si="111"/>
        <v>30050.660927995985</v>
      </c>
      <c r="BZ96" s="23">
        <f t="shared" ca="1" si="111"/>
        <v>30050.660927995985</v>
      </c>
      <c r="CA96" s="23">
        <f t="shared" ca="1" si="111"/>
        <v>30712.443717370988</v>
      </c>
      <c r="CB96" s="23">
        <f t="shared" ca="1" si="111"/>
        <v>30712.443717370988</v>
      </c>
      <c r="CC96" s="23">
        <f t="shared" ca="1" si="111"/>
        <v>30712.443717370988</v>
      </c>
      <c r="CD96" s="23">
        <f t="shared" ca="1" si="111"/>
        <v>30712.443717370988</v>
      </c>
      <c r="CE96" s="23">
        <f t="shared" ca="1" si="111"/>
        <v>30712.443717370988</v>
      </c>
      <c r="CF96" s="23">
        <f t="shared" ca="1" si="111"/>
        <v>31374.226506745996</v>
      </c>
      <c r="CG96" s="23">
        <f t="shared" ca="1" si="111"/>
        <v>31374.226506745996</v>
      </c>
      <c r="CH96" s="23">
        <f t="shared" ca="1" si="111"/>
        <v>31374.226506745996</v>
      </c>
      <c r="CI96" s="23">
        <f t="shared" ca="1" si="111"/>
        <v>31374.226506745996</v>
      </c>
      <c r="CJ96" s="23">
        <f t="shared" ca="1" si="111"/>
        <v>31374.226506745996</v>
      </c>
      <c r="CK96" s="23">
        <f t="shared" ca="1" si="111"/>
        <v>31374.226506745996</v>
      </c>
      <c r="CL96" s="23">
        <f t="shared" ca="1" si="111"/>
        <v>31374.226506745996</v>
      </c>
      <c r="CM96" s="23">
        <f t="shared" ca="1" si="111"/>
        <v>32055.862779802239</v>
      </c>
      <c r="CN96" s="23">
        <f t="shared" ca="1" si="111"/>
        <v>32055.862779802239</v>
      </c>
      <c r="CO96" s="23">
        <f t="shared" ca="1" si="111"/>
        <v>32055.862779802239</v>
      </c>
      <c r="CP96" s="23">
        <f t="shared" ca="1" si="111"/>
        <v>32055.862779802239</v>
      </c>
      <c r="CQ96" s="23">
        <f t="shared" ca="1" si="111"/>
        <v>32055.862779802239</v>
      </c>
      <c r="CR96" s="23">
        <f t="shared" ca="1" si="111"/>
        <v>2696218.6924130898</v>
      </c>
    </row>
    <row r="97" spans="2:96" x14ac:dyDescent="0.25">
      <c r="B97" s="30"/>
      <c r="C97" s="15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</row>
    <row r="98" spans="2:96" x14ac:dyDescent="0.25">
      <c r="B98" s="47" t="s">
        <v>92</v>
      </c>
      <c r="CR98" s="23"/>
    </row>
    <row r="99" spans="2:96" x14ac:dyDescent="0.25">
      <c r="B99" s="41" t="s">
        <v>96</v>
      </c>
      <c r="G99" s="23">
        <f ca="1">MAX(G72,0)-G90-G95</f>
        <v>0</v>
      </c>
      <c r="H99" s="23">
        <f t="shared" ref="H99:BS99" ca="1" si="112">MAX(H72,0)-H90-H95</f>
        <v>0</v>
      </c>
      <c r="I99" s="23">
        <f t="shared" ca="1" si="112"/>
        <v>0</v>
      </c>
      <c r="J99" s="23">
        <f t="shared" ca="1" si="112"/>
        <v>0</v>
      </c>
      <c r="K99" s="23">
        <f t="shared" ca="1" si="112"/>
        <v>0</v>
      </c>
      <c r="L99" s="23">
        <f t="shared" ca="1" si="112"/>
        <v>0</v>
      </c>
      <c r="M99" s="23">
        <f t="shared" ca="1" si="112"/>
        <v>0</v>
      </c>
      <c r="N99" s="23">
        <f t="shared" ca="1" si="112"/>
        <v>0</v>
      </c>
      <c r="O99" s="23">
        <f t="shared" ca="1" si="112"/>
        <v>0</v>
      </c>
      <c r="P99" s="23">
        <f t="shared" ca="1" si="112"/>
        <v>0</v>
      </c>
      <c r="Q99" s="23">
        <f t="shared" ca="1" si="112"/>
        <v>0</v>
      </c>
      <c r="R99" s="23">
        <f t="shared" ca="1" si="112"/>
        <v>0</v>
      </c>
      <c r="S99" s="23">
        <f t="shared" ca="1" si="112"/>
        <v>0</v>
      </c>
      <c r="T99" s="23">
        <f t="shared" ca="1" si="112"/>
        <v>0</v>
      </c>
      <c r="U99" s="23">
        <f t="shared" ca="1" si="112"/>
        <v>0</v>
      </c>
      <c r="V99" s="23">
        <f t="shared" ca="1" si="112"/>
        <v>0</v>
      </c>
      <c r="W99" s="23">
        <f t="shared" ca="1" si="112"/>
        <v>0</v>
      </c>
      <c r="X99" s="23">
        <f t="shared" ca="1" si="112"/>
        <v>0</v>
      </c>
      <c r="Y99" s="23">
        <f t="shared" ca="1" si="112"/>
        <v>0</v>
      </c>
      <c r="Z99" s="23">
        <f t="shared" ca="1" si="112"/>
        <v>0</v>
      </c>
      <c r="AA99" s="23">
        <f t="shared" ca="1" si="112"/>
        <v>0</v>
      </c>
      <c r="AB99" s="23">
        <f t="shared" ca="1" si="112"/>
        <v>0</v>
      </c>
      <c r="AC99" s="23">
        <f t="shared" ca="1" si="112"/>
        <v>0</v>
      </c>
      <c r="AD99" s="23">
        <f t="shared" ca="1" si="112"/>
        <v>0</v>
      </c>
      <c r="AE99" s="23">
        <f t="shared" ca="1" si="112"/>
        <v>0</v>
      </c>
      <c r="AF99" s="23">
        <f t="shared" ca="1" si="112"/>
        <v>0</v>
      </c>
      <c r="AG99" s="23">
        <f t="shared" ca="1" si="112"/>
        <v>0</v>
      </c>
      <c r="AH99" s="23">
        <f t="shared" ca="1" si="112"/>
        <v>0</v>
      </c>
      <c r="AI99" s="23">
        <f t="shared" ca="1" si="112"/>
        <v>0</v>
      </c>
      <c r="AJ99" s="23">
        <f t="shared" ca="1" si="112"/>
        <v>0</v>
      </c>
      <c r="AK99" s="23">
        <f t="shared" ca="1" si="112"/>
        <v>0</v>
      </c>
      <c r="AL99" s="23">
        <f t="shared" ca="1" si="112"/>
        <v>0</v>
      </c>
      <c r="AM99" s="23">
        <f t="shared" ca="1" si="112"/>
        <v>0</v>
      </c>
      <c r="AN99" s="23">
        <f t="shared" ca="1" si="112"/>
        <v>0</v>
      </c>
      <c r="AO99" s="23">
        <f t="shared" ca="1" si="112"/>
        <v>0</v>
      </c>
      <c r="AP99" s="23">
        <f t="shared" ca="1" si="112"/>
        <v>0</v>
      </c>
      <c r="AQ99" s="23">
        <f t="shared" ca="1" si="112"/>
        <v>0</v>
      </c>
      <c r="AR99" s="23">
        <f t="shared" ca="1" si="112"/>
        <v>0</v>
      </c>
      <c r="AS99" s="23">
        <f t="shared" ca="1" si="112"/>
        <v>0</v>
      </c>
      <c r="AT99" s="23">
        <f t="shared" ca="1" si="112"/>
        <v>0</v>
      </c>
      <c r="AU99" s="23">
        <f t="shared" ca="1" si="112"/>
        <v>0</v>
      </c>
      <c r="AV99" s="23">
        <f t="shared" ca="1" si="112"/>
        <v>0</v>
      </c>
      <c r="AW99" s="23">
        <f t="shared" ca="1" si="112"/>
        <v>0</v>
      </c>
      <c r="AX99" s="23">
        <f t="shared" ca="1" si="112"/>
        <v>0</v>
      </c>
      <c r="AY99" s="23">
        <f t="shared" ca="1" si="112"/>
        <v>0</v>
      </c>
      <c r="AZ99" s="23">
        <f t="shared" ca="1" si="112"/>
        <v>0</v>
      </c>
      <c r="BA99" s="23">
        <f t="shared" ca="1" si="112"/>
        <v>0</v>
      </c>
      <c r="BB99" s="23">
        <f t="shared" ca="1" si="112"/>
        <v>0</v>
      </c>
      <c r="BC99" s="23">
        <f t="shared" ca="1" si="112"/>
        <v>6.184563972055912E-11</v>
      </c>
      <c r="BD99" s="23">
        <f t="shared" ca="1" si="112"/>
        <v>6.184563972055912E-11</v>
      </c>
      <c r="BE99" s="23">
        <f t="shared" ca="1" si="112"/>
        <v>6.184563972055912E-11</v>
      </c>
      <c r="BF99" s="23">
        <f t="shared" ca="1" si="112"/>
        <v>6.184563972055912E-11</v>
      </c>
      <c r="BG99" s="23">
        <f t="shared" ca="1" si="112"/>
        <v>6.184563972055912E-11</v>
      </c>
      <c r="BH99" s="23">
        <f t="shared" ca="1" si="112"/>
        <v>0</v>
      </c>
      <c r="BI99" s="23">
        <f t="shared" ca="1" si="112"/>
        <v>0</v>
      </c>
      <c r="BJ99" s="23">
        <f t="shared" ca="1" si="112"/>
        <v>0</v>
      </c>
      <c r="BK99" s="23">
        <f t="shared" ca="1" si="112"/>
        <v>0</v>
      </c>
      <c r="BL99" s="23">
        <f t="shared" ca="1" si="112"/>
        <v>0</v>
      </c>
      <c r="BM99" s="23">
        <f t="shared" ca="1" si="112"/>
        <v>0</v>
      </c>
      <c r="BN99" s="23">
        <f t="shared" ca="1" si="112"/>
        <v>0</v>
      </c>
      <c r="BO99" s="23">
        <f t="shared" ca="1" si="112"/>
        <v>0</v>
      </c>
      <c r="BP99" s="23">
        <f t="shared" ca="1" si="112"/>
        <v>0</v>
      </c>
      <c r="BQ99" s="23">
        <f t="shared" ca="1" si="112"/>
        <v>0</v>
      </c>
      <c r="BR99" s="23">
        <f t="shared" ca="1" si="112"/>
        <v>0</v>
      </c>
      <c r="BS99" s="23">
        <f t="shared" ca="1" si="112"/>
        <v>0</v>
      </c>
      <c r="BT99" s="23">
        <f t="shared" ref="BT99:CR99" ca="1" si="113">MAX(BT72,0)-BT90-BT95</f>
        <v>5.4569682106375694E-11</v>
      </c>
      <c r="BU99" s="23">
        <f t="shared" ca="1" si="113"/>
        <v>5.4569682106375694E-11</v>
      </c>
      <c r="BV99" s="23">
        <f t="shared" ca="1" si="113"/>
        <v>5.4569682106375694E-11</v>
      </c>
      <c r="BW99" s="23">
        <f t="shared" ca="1" si="113"/>
        <v>5.4569682106375694E-11</v>
      </c>
      <c r="BX99" s="23">
        <f t="shared" ca="1" si="113"/>
        <v>5.4569682106375694E-11</v>
      </c>
      <c r="BY99" s="23">
        <f t="shared" ca="1" si="113"/>
        <v>5.4569682106375694E-11</v>
      </c>
      <c r="BZ99" s="23">
        <f t="shared" ca="1" si="113"/>
        <v>5.4569682106375694E-11</v>
      </c>
      <c r="CA99" s="23">
        <f t="shared" ca="1" si="113"/>
        <v>0</v>
      </c>
      <c r="CB99" s="23">
        <f t="shared" ca="1" si="113"/>
        <v>0</v>
      </c>
      <c r="CC99" s="23">
        <f t="shared" ca="1" si="113"/>
        <v>0</v>
      </c>
      <c r="CD99" s="23">
        <f t="shared" ca="1" si="113"/>
        <v>0</v>
      </c>
      <c r="CE99" s="23">
        <f t="shared" ca="1" si="113"/>
        <v>0</v>
      </c>
      <c r="CF99" s="23">
        <f t="shared" ca="1" si="113"/>
        <v>2.9103830456733704E-11</v>
      </c>
      <c r="CG99" s="23">
        <f t="shared" ca="1" si="113"/>
        <v>2.9103830456733704E-11</v>
      </c>
      <c r="CH99" s="23">
        <f t="shared" ca="1" si="113"/>
        <v>2.9103830456733704E-11</v>
      </c>
      <c r="CI99" s="23">
        <f t="shared" ca="1" si="113"/>
        <v>2.9103830456733704E-11</v>
      </c>
      <c r="CJ99" s="23">
        <f t="shared" ca="1" si="113"/>
        <v>2.9103830456733704E-11</v>
      </c>
      <c r="CK99" s="23">
        <f t="shared" ca="1" si="113"/>
        <v>2.9103830456733704E-11</v>
      </c>
      <c r="CL99" s="23">
        <f t="shared" ca="1" si="113"/>
        <v>2.9103830456733704E-11</v>
      </c>
      <c r="CM99" s="23">
        <f t="shared" ca="1" si="113"/>
        <v>5.4569682106375694E-11</v>
      </c>
      <c r="CN99" s="23">
        <f t="shared" ca="1" si="113"/>
        <v>5.4569682106375694E-11</v>
      </c>
      <c r="CO99" s="23">
        <f t="shared" ca="1" si="113"/>
        <v>5.4569682106375694E-11</v>
      </c>
      <c r="CP99" s="23">
        <f t="shared" ca="1" si="113"/>
        <v>5.4569682106375694E-11</v>
      </c>
      <c r="CQ99" s="23">
        <f t="shared" ca="1" si="113"/>
        <v>5.4569682106375694E-11</v>
      </c>
      <c r="CR99" s="23">
        <f t="shared" ca="1" si="113"/>
        <v>80716970.410221398</v>
      </c>
    </row>
    <row r="100" spans="2:96" x14ac:dyDescent="0.25">
      <c r="B100" s="41" t="s">
        <v>86</v>
      </c>
      <c r="C100" s="15">
        <v>0.8</v>
      </c>
      <c r="G100" s="29">
        <f ca="1">+G$99*$C100</f>
        <v>0</v>
      </c>
      <c r="H100" s="23">
        <f t="shared" ref="G100:BS101" ca="1" si="114">+H$99*$C100</f>
        <v>0</v>
      </c>
      <c r="I100" s="23">
        <f t="shared" ca="1" si="114"/>
        <v>0</v>
      </c>
      <c r="J100" s="23">
        <f t="shared" ca="1" si="114"/>
        <v>0</v>
      </c>
      <c r="K100" s="23">
        <f t="shared" ca="1" si="114"/>
        <v>0</v>
      </c>
      <c r="L100" s="23">
        <f t="shared" ca="1" si="114"/>
        <v>0</v>
      </c>
      <c r="M100" s="23">
        <f t="shared" ca="1" si="114"/>
        <v>0</v>
      </c>
      <c r="N100" s="23">
        <f t="shared" ca="1" si="114"/>
        <v>0</v>
      </c>
      <c r="O100" s="23">
        <f t="shared" ca="1" si="114"/>
        <v>0</v>
      </c>
      <c r="P100" s="23">
        <f t="shared" ca="1" si="114"/>
        <v>0</v>
      </c>
      <c r="Q100" s="23">
        <f t="shared" ca="1" si="114"/>
        <v>0</v>
      </c>
      <c r="R100" s="23">
        <f t="shared" ca="1" si="114"/>
        <v>0</v>
      </c>
      <c r="S100" s="23">
        <f t="shared" ca="1" si="114"/>
        <v>0</v>
      </c>
      <c r="T100" s="23">
        <f t="shared" ca="1" si="114"/>
        <v>0</v>
      </c>
      <c r="U100" s="23">
        <f t="shared" ca="1" si="114"/>
        <v>0</v>
      </c>
      <c r="V100" s="23">
        <f t="shared" ca="1" si="114"/>
        <v>0</v>
      </c>
      <c r="W100" s="23">
        <f t="shared" ca="1" si="114"/>
        <v>0</v>
      </c>
      <c r="X100" s="23">
        <f t="shared" ca="1" si="114"/>
        <v>0</v>
      </c>
      <c r="Y100" s="23">
        <f t="shared" ca="1" si="114"/>
        <v>0</v>
      </c>
      <c r="Z100" s="23">
        <f t="shared" ca="1" si="114"/>
        <v>0</v>
      </c>
      <c r="AA100" s="23">
        <f t="shared" ca="1" si="114"/>
        <v>0</v>
      </c>
      <c r="AB100" s="23">
        <f t="shared" ca="1" si="114"/>
        <v>0</v>
      </c>
      <c r="AC100" s="23">
        <f t="shared" ca="1" si="114"/>
        <v>0</v>
      </c>
      <c r="AD100" s="23">
        <f t="shared" ca="1" si="114"/>
        <v>0</v>
      </c>
      <c r="AE100" s="23">
        <f t="shared" ca="1" si="114"/>
        <v>0</v>
      </c>
      <c r="AF100" s="23">
        <f t="shared" ca="1" si="114"/>
        <v>0</v>
      </c>
      <c r="AG100" s="23">
        <f t="shared" ca="1" si="114"/>
        <v>0</v>
      </c>
      <c r="AH100" s="23">
        <f t="shared" ca="1" si="114"/>
        <v>0</v>
      </c>
      <c r="AI100" s="23">
        <f t="shared" ca="1" si="114"/>
        <v>0</v>
      </c>
      <c r="AJ100" s="23">
        <f t="shared" ca="1" si="114"/>
        <v>0</v>
      </c>
      <c r="AK100" s="23">
        <f t="shared" ca="1" si="114"/>
        <v>0</v>
      </c>
      <c r="AL100" s="23">
        <f t="shared" ca="1" si="114"/>
        <v>0</v>
      </c>
      <c r="AM100" s="23">
        <f t="shared" ca="1" si="114"/>
        <v>0</v>
      </c>
      <c r="AN100" s="23">
        <f t="shared" ca="1" si="114"/>
        <v>0</v>
      </c>
      <c r="AO100" s="23">
        <f t="shared" ca="1" si="114"/>
        <v>0</v>
      </c>
      <c r="AP100" s="23">
        <f t="shared" ca="1" si="114"/>
        <v>0</v>
      </c>
      <c r="AQ100" s="23">
        <f t="shared" ca="1" si="114"/>
        <v>0</v>
      </c>
      <c r="AR100" s="23">
        <f t="shared" ca="1" si="114"/>
        <v>0</v>
      </c>
      <c r="AS100" s="23">
        <f t="shared" ca="1" si="114"/>
        <v>0</v>
      </c>
      <c r="AT100" s="23">
        <f t="shared" ca="1" si="114"/>
        <v>0</v>
      </c>
      <c r="AU100" s="23">
        <f t="shared" ca="1" si="114"/>
        <v>0</v>
      </c>
      <c r="AV100" s="23">
        <f t="shared" ca="1" si="114"/>
        <v>0</v>
      </c>
      <c r="AW100" s="23">
        <f t="shared" ca="1" si="114"/>
        <v>0</v>
      </c>
      <c r="AX100" s="23">
        <f t="shared" ca="1" si="114"/>
        <v>0</v>
      </c>
      <c r="AY100" s="23">
        <f t="shared" ca="1" si="114"/>
        <v>0</v>
      </c>
      <c r="AZ100" s="23">
        <f t="shared" ca="1" si="114"/>
        <v>0</v>
      </c>
      <c r="BA100" s="23">
        <f t="shared" ca="1" si="114"/>
        <v>0</v>
      </c>
      <c r="BB100" s="23">
        <f t="shared" ca="1" si="114"/>
        <v>0</v>
      </c>
      <c r="BC100" s="23">
        <f t="shared" ca="1" si="114"/>
        <v>4.9476511776447301E-11</v>
      </c>
      <c r="BD100" s="23">
        <f t="shared" ca="1" si="114"/>
        <v>4.9476511776447301E-11</v>
      </c>
      <c r="BE100" s="23">
        <f t="shared" ca="1" si="114"/>
        <v>4.9476511776447301E-11</v>
      </c>
      <c r="BF100" s="23">
        <f t="shared" ca="1" si="114"/>
        <v>4.9476511776447301E-11</v>
      </c>
      <c r="BG100" s="23">
        <f t="shared" ca="1" si="114"/>
        <v>4.9476511776447301E-11</v>
      </c>
      <c r="BH100" s="23">
        <f t="shared" ca="1" si="114"/>
        <v>0</v>
      </c>
      <c r="BI100" s="23">
        <f t="shared" ca="1" si="114"/>
        <v>0</v>
      </c>
      <c r="BJ100" s="23">
        <f t="shared" ca="1" si="114"/>
        <v>0</v>
      </c>
      <c r="BK100" s="23">
        <f t="shared" ca="1" si="114"/>
        <v>0</v>
      </c>
      <c r="BL100" s="23">
        <f t="shared" ca="1" si="114"/>
        <v>0</v>
      </c>
      <c r="BM100" s="23">
        <f t="shared" ca="1" si="114"/>
        <v>0</v>
      </c>
      <c r="BN100" s="23">
        <f t="shared" ca="1" si="114"/>
        <v>0</v>
      </c>
      <c r="BO100" s="23">
        <f t="shared" ca="1" si="114"/>
        <v>0</v>
      </c>
      <c r="BP100" s="23">
        <f t="shared" ca="1" si="114"/>
        <v>0</v>
      </c>
      <c r="BQ100" s="23">
        <f t="shared" ca="1" si="114"/>
        <v>0</v>
      </c>
      <c r="BR100" s="23">
        <f t="shared" ca="1" si="114"/>
        <v>0</v>
      </c>
      <c r="BS100" s="23">
        <f t="shared" ca="1" si="114"/>
        <v>0</v>
      </c>
      <c r="BT100" s="23">
        <f t="shared" ref="BT100:CR101" ca="1" si="115">+BT$99*$C100</f>
        <v>4.3655745685100555E-11</v>
      </c>
      <c r="BU100" s="23">
        <f t="shared" ca="1" si="115"/>
        <v>4.3655745685100555E-11</v>
      </c>
      <c r="BV100" s="23">
        <f t="shared" ca="1" si="115"/>
        <v>4.3655745685100555E-11</v>
      </c>
      <c r="BW100" s="23">
        <f t="shared" ca="1" si="115"/>
        <v>4.3655745685100555E-11</v>
      </c>
      <c r="BX100" s="23">
        <f t="shared" ca="1" si="115"/>
        <v>4.3655745685100555E-11</v>
      </c>
      <c r="BY100" s="23">
        <f t="shared" ca="1" si="115"/>
        <v>4.3655745685100555E-11</v>
      </c>
      <c r="BZ100" s="23">
        <f t="shared" ca="1" si="115"/>
        <v>4.3655745685100555E-11</v>
      </c>
      <c r="CA100" s="23">
        <f t="shared" ca="1" si="115"/>
        <v>0</v>
      </c>
      <c r="CB100" s="23">
        <f t="shared" ca="1" si="115"/>
        <v>0</v>
      </c>
      <c r="CC100" s="23">
        <f t="shared" ca="1" si="115"/>
        <v>0</v>
      </c>
      <c r="CD100" s="23">
        <f t="shared" ca="1" si="115"/>
        <v>0</v>
      </c>
      <c r="CE100" s="23">
        <f t="shared" ca="1" si="115"/>
        <v>0</v>
      </c>
      <c r="CF100" s="23">
        <f t="shared" ca="1" si="115"/>
        <v>2.3283064365386964E-11</v>
      </c>
      <c r="CG100" s="23">
        <f t="shared" ca="1" si="115"/>
        <v>2.3283064365386964E-11</v>
      </c>
      <c r="CH100" s="23">
        <f t="shared" ca="1" si="115"/>
        <v>2.3283064365386964E-11</v>
      </c>
      <c r="CI100" s="23">
        <f t="shared" ca="1" si="115"/>
        <v>2.3283064365386964E-11</v>
      </c>
      <c r="CJ100" s="23">
        <f t="shared" ca="1" si="115"/>
        <v>2.3283064365386964E-11</v>
      </c>
      <c r="CK100" s="23">
        <f t="shared" ca="1" si="115"/>
        <v>2.3283064365386964E-11</v>
      </c>
      <c r="CL100" s="23">
        <f t="shared" ca="1" si="115"/>
        <v>2.3283064365386964E-11</v>
      </c>
      <c r="CM100" s="23">
        <f t="shared" ca="1" si="115"/>
        <v>4.3655745685100555E-11</v>
      </c>
      <c r="CN100" s="23">
        <f t="shared" ca="1" si="115"/>
        <v>4.3655745685100555E-11</v>
      </c>
      <c r="CO100" s="23">
        <f t="shared" ca="1" si="115"/>
        <v>4.3655745685100555E-11</v>
      </c>
      <c r="CP100" s="23">
        <f t="shared" ca="1" si="115"/>
        <v>4.3655745685100555E-11</v>
      </c>
      <c r="CQ100" s="23">
        <f t="shared" ca="1" si="115"/>
        <v>4.3655745685100555E-11</v>
      </c>
      <c r="CR100" s="23">
        <f t="shared" ca="1" si="115"/>
        <v>64573576.328177124</v>
      </c>
    </row>
    <row r="101" spans="2:96" x14ac:dyDescent="0.25">
      <c r="B101" s="41" t="s">
        <v>87</v>
      </c>
      <c r="C101" s="33">
        <f>1-C100</f>
        <v>0.19999999999999996</v>
      </c>
      <c r="G101" s="23">
        <f t="shared" ca="1" si="114"/>
        <v>0</v>
      </c>
      <c r="H101" s="23">
        <f t="shared" ca="1" si="114"/>
        <v>0</v>
      </c>
      <c r="I101" s="23">
        <f t="shared" ca="1" si="114"/>
        <v>0</v>
      </c>
      <c r="J101" s="23">
        <f t="shared" ca="1" si="114"/>
        <v>0</v>
      </c>
      <c r="K101" s="23">
        <f t="shared" ca="1" si="114"/>
        <v>0</v>
      </c>
      <c r="L101" s="23">
        <f t="shared" ca="1" si="114"/>
        <v>0</v>
      </c>
      <c r="M101" s="23">
        <f t="shared" ca="1" si="114"/>
        <v>0</v>
      </c>
      <c r="N101" s="23">
        <f t="shared" ca="1" si="114"/>
        <v>0</v>
      </c>
      <c r="O101" s="23">
        <f t="shared" ca="1" si="114"/>
        <v>0</v>
      </c>
      <c r="P101" s="23">
        <f t="shared" ca="1" si="114"/>
        <v>0</v>
      </c>
      <c r="Q101" s="23">
        <f t="shared" ca="1" si="114"/>
        <v>0</v>
      </c>
      <c r="R101" s="23">
        <f t="shared" ca="1" si="114"/>
        <v>0</v>
      </c>
      <c r="S101" s="23">
        <f t="shared" ca="1" si="114"/>
        <v>0</v>
      </c>
      <c r="T101" s="23">
        <f t="shared" ca="1" si="114"/>
        <v>0</v>
      </c>
      <c r="U101" s="23">
        <f t="shared" ca="1" si="114"/>
        <v>0</v>
      </c>
      <c r="V101" s="23">
        <f t="shared" ca="1" si="114"/>
        <v>0</v>
      </c>
      <c r="W101" s="23">
        <f t="shared" ca="1" si="114"/>
        <v>0</v>
      </c>
      <c r="X101" s="23">
        <f t="shared" ca="1" si="114"/>
        <v>0</v>
      </c>
      <c r="Y101" s="23">
        <f t="shared" ca="1" si="114"/>
        <v>0</v>
      </c>
      <c r="Z101" s="23">
        <f t="shared" ca="1" si="114"/>
        <v>0</v>
      </c>
      <c r="AA101" s="23">
        <f t="shared" ca="1" si="114"/>
        <v>0</v>
      </c>
      <c r="AB101" s="23">
        <f t="shared" ca="1" si="114"/>
        <v>0</v>
      </c>
      <c r="AC101" s="23">
        <f t="shared" ca="1" si="114"/>
        <v>0</v>
      </c>
      <c r="AD101" s="23">
        <f t="shared" ca="1" si="114"/>
        <v>0</v>
      </c>
      <c r="AE101" s="23">
        <f t="shared" ca="1" si="114"/>
        <v>0</v>
      </c>
      <c r="AF101" s="23">
        <f t="shared" ca="1" si="114"/>
        <v>0</v>
      </c>
      <c r="AG101" s="23">
        <f t="shared" ca="1" si="114"/>
        <v>0</v>
      </c>
      <c r="AH101" s="23">
        <f t="shared" ca="1" si="114"/>
        <v>0</v>
      </c>
      <c r="AI101" s="23">
        <f t="shared" ca="1" si="114"/>
        <v>0</v>
      </c>
      <c r="AJ101" s="23">
        <f t="shared" ca="1" si="114"/>
        <v>0</v>
      </c>
      <c r="AK101" s="23">
        <f t="shared" ca="1" si="114"/>
        <v>0</v>
      </c>
      <c r="AL101" s="23">
        <f t="shared" ca="1" si="114"/>
        <v>0</v>
      </c>
      <c r="AM101" s="23">
        <f t="shared" ca="1" si="114"/>
        <v>0</v>
      </c>
      <c r="AN101" s="23">
        <f t="shared" ca="1" si="114"/>
        <v>0</v>
      </c>
      <c r="AO101" s="23">
        <f t="shared" ca="1" si="114"/>
        <v>0</v>
      </c>
      <c r="AP101" s="23">
        <f t="shared" ca="1" si="114"/>
        <v>0</v>
      </c>
      <c r="AQ101" s="23">
        <f t="shared" ca="1" si="114"/>
        <v>0</v>
      </c>
      <c r="AR101" s="23">
        <f t="shared" ca="1" si="114"/>
        <v>0</v>
      </c>
      <c r="AS101" s="23">
        <f t="shared" ca="1" si="114"/>
        <v>0</v>
      </c>
      <c r="AT101" s="23">
        <f t="shared" ca="1" si="114"/>
        <v>0</v>
      </c>
      <c r="AU101" s="23">
        <f t="shared" ca="1" si="114"/>
        <v>0</v>
      </c>
      <c r="AV101" s="23">
        <f t="shared" ca="1" si="114"/>
        <v>0</v>
      </c>
      <c r="AW101" s="23">
        <f t="shared" ca="1" si="114"/>
        <v>0</v>
      </c>
      <c r="AX101" s="23">
        <f t="shared" ca="1" si="114"/>
        <v>0</v>
      </c>
      <c r="AY101" s="23">
        <f t="shared" ca="1" si="114"/>
        <v>0</v>
      </c>
      <c r="AZ101" s="23">
        <f t="shared" ca="1" si="114"/>
        <v>0</v>
      </c>
      <c r="BA101" s="23">
        <f t="shared" ca="1" si="114"/>
        <v>0</v>
      </c>
      <c r="BB101" s="23">
        <f t="shared" ca="1" si="114"/>
        <v>0</v>
      </c>
      <c r="BC101" s="23">
        <f t="shared" ca="1" si="114"/>
        <v>1.2369127944111822E-11</v>
      </c>
      <c r="BD101" s="23">
        <f t="shared" ca="1" si="114"/>
        <v>1.2369127944111822E-11</v>
      </c>
      <c r="BE101" s="23">
        <f t="shared" ca="1" si="114"/>
        <v>1.2369127944111822E-11</v>
      </c>
      <c r="BF101" s="23">
        <f t="shared" ca="1" si="114"/>
        <v>1.2369127944111822E-11</v>
      </c>
      <c r="BG101" s="23">
        <f t="shared" ca="1" si="114"/>
        <v>1.2369127944111822E-11</v>
      </c>
      <c r="BH101" s="23">
        <f t="shared" ca="1" si="114"/>
        <v>0</v>
      </c>
      <c r="BI101" s="23">
        <f t="shared" ca="1" si="114"/>
        <v>0</v>
      </c>
      <c r="BJ101" s="23">
        <f t="shared" ca="1" si="114"/>
        <v>0</v>
      </c>
      <c r="BK101" s="23">
        <f t="shared" ca="1" si="114"/>
        <v>0</v>
      </c>
      <c r="BL101" s="23">
        <f t="shared" ca="1" si="114"/>
        <v>0</v>
      </c>
      <c r="BM101" s="23">
        <f t="shared" ca="1" si="114"/>
        <v>0</v>
      </c>
      <c r="BN101" s="23">
        <f t="shared" ca="1" si="114"/>
        <v>0</v>
      </c>
      <c r="BO101" s="23">
        <f t="shared" ca="1" si="114"/>
        <v>0</v>
      </c>
      <c r="BP101" s="23">
        <f t="shared" ca="1" si="114"/>
        <v>0</v>
      </c>
      <c r="BQ101" s="23">
        <f t="shared" ca="1" si="114"/>
        <v>0</v>
      </c>
      <c r="BR101" s="23">
        <f t="shared" ca="1" si="114"/>
        <v>0</v>
      </c>
      <c r="BS101" s="23">
        <f t="shared" ca="1" si="114"/>
        <v>0</v>
      </c>
      <c r="BT101" s="23">
        <f t="shared" ca="1" si="115"/>
        <v>1.0913936421275136E-11</v>
      </c>
      <c r="BU101" s="23">
        <f t="shared" ca="1" si="115"/>
        <v>1.0913936421275136E-11</v>
      </c>
      <c r="BV101" s="23">
        <f t="shared" ca="1" si="115"/>
        <v>1.0913936421275136E-11</v>
      </c>
      <c r="BW101" s="23">
        <f t="shared" ca="1" si="115"/>
        <v>1.0913936421275136E-11</v>
      </c>
      <c r="BX101" s="23">
        <f t="shared" ca="1" si="115"/>
        <v>1.0913936421275136E-11</v>
      </c>
      <c r="BY101" s="23">
        <f t="shared" ca="1" si="115"/>
        <v>1.0913936421275136E-11</v>
      </c>
      <c r="BZ101" s="23">
        <f t="shared" ca="1" si="115"/>
        <v>1.0913936421275136E-11</v>
      </c>
      <c r="CA101" s="23">
        <f t="shared" ca="1" si="115"/>
        <v>0</v>
      </c>
      <c r="CB101" s="23">
        <f t="shared" ca="1" si="115"/>
        <v>0</v>
      </c>
      <c r="CC101" s="23">
        <f t="shared" ca="1" si="115"/>
        <v>0</v>
      </c>
      <c r="CD101" s="23">
        <f t="shared" ca="1" si="115"/>
        <v>0</v>
      </c>
      <c r="CE101" s="23">
        <f t="shared" ca="1" si="115"/>
        <v>0</v>
      </c>
      <c r="CF101" s="23">
        <f t="shared" ca="1" si="115"/>
        <v>5.8207660913467394E-12</v>
      </c>
      <c r="CG101" s="23">
        <f t="shared" ca="1" si="115"/>
        <v>5.8207660913467394E-12</v>
      </c>
      <c r="CH101" s="23">
        <f t="shared" ca="1" si="115"/>
        <v>5.8207660913467394E-12</v>
      </c>
      <c r="CI101" s="23">
        <f t="shared" ca="1" si="115"/>
        <v>5.8207660913467394E-12</v>
      </c>
      <c r="CJ101" s="23">
        <f t="shared" ca="1" si="115"/>
        <v>5.8207660913467394E-12</v>
      </c>
      <c r="CK101" s="23">
        <f t="shared" ca="1" si="115"/>
        <v>5.8207660913467394E-12</v>
      </c>
      <c r="CL101" s="23">
        <f t="shared" ca="1" si="115"/>
        <v>5.8207660913467394E-12</v>
      </c>
      <c r="CM101" s="23">
        <f t="shared" ca="1" si="115"/>
        <v>1.0913936421275136E-11</v>
      </c>
      <c r="CN101" s="23">
        <f t="shared" ca="1" si="115"/>
        <v>1.0913936421275136E-11</v>
      </c>
      <c r="CO101" s="23">
        <f t="shared" ca="1" si="115"/>
        <v>1.0913936421275136E-11</v>
      </c>
      <c r="CP101" s="23">
        <f t="shared" ca="1" si="115"/>
        <v>1.0913936421275136E-11</v>
      </c>
      <c r="CQ101" s="23">
        <f t="shared" ca="1" si="115"/>
        <v>1.0913936421275136E-11</v>
      </c>
      <c r="CR101" s="23">
        <f t="shared" ca="1" si="115"/>
        <v>16143394.082044275</v>
      </c>
    </row>
    <row r="102" spans="2:96" x14ac:dyDescent="0.25"/>
    <row r="103" spans="2:96" x14ac:dyDescent="0.25">
      <c r="B103" s="47" t="s">
        <v>97</v>
      </c>
    </row>
    <row r="104" spans="2:96" x14ac:dyDescent="0.25">
      <c r="B104" s="30" t="s">
        <v>71</v>
      </c>
      <c r="C104" s="23">
        <f ca="1">SUM(G104:CR104)</f>
        <v>-41174569.957818501</v>
      </c>
      <c r="G104" s="23">
        <f ca="1">G82</f>
        <v>-21921250</v>
      </c>
      <c r="H104" s="23">
        <f t="shared" ref="H104:BS104" ca="1" si="116">H82</f>
        <v>-2731250</v>
      </c>
      <c r="I104" s="23">
        <f t="shared" ca="1" si="116"/>
        <v>-2731250</v>
      </c>
      <c r="J104" s="23">
        <f t="shared" ca="1" si="116"/>
        <v>-2731250</v>
      </c>
      <c r="K104" s="23">
        <f t="shared" ca="1" si="116"/>
        <v>-2731250</v>
      </c>
      <c r="L104" s="23">
        <f t="shared" ca="1" si="116"/>
        <v>-2731250</v>
      </c>
      <c r="M104" s="23">
        <f t="shared" ca="1" si="116"/>
        <v>-2731250</v>
      </c>
      <c r="N104" s="23">
        <f t="shared" ca="1" si="116"/>
        <v>-2485819.9578185049</v>
      </c>
      <c r="O104" s="23">
        <f t="shared" ca="1" si="116"/>
        <v>0</v>
      </c>
      <c r="P104" s="23">
        <f t="shared" ca="1" si="116"/>
        <v>0</v>
      </c>
      <c r="Q104" s="23">
        <f t="shared" ca="1" si="116"/>
        <v>0</v>
      </c>
      <c r="R104" s="23">
        <f t="shared" ca="1" si="116"/>
        <v>0</v>
      </c>
      <c r="S104" s="23">
        <f t="shared" ca="1" si="116"/>
        <v>0</v>
      </c>
      <c r="T104" s="23">
        <f t="shared" ca="1" si="116"/>
        <v>0</v>
      </c>
      <c r="U104" s="23">
        <f t="shared" ca="1" si="116"/>
        <v>0</v>
      </c>
      <c r="V104" s="23">
        <f t="shared" ca="1" si="116"/>
        <v>0</v>
      </c>
      <c r="W104" s="23">
        <f t="shared" ca="1" si="116"/>
        <v>0</v>
      </c>
      <c r="X104" s="23">
        <f t="shared" ca="1" si="116"/>
        <v>0</v>
      </c>
      <c r="Y104" s="23">
        <f t="shared" ca="1" si="116"/>
        <v>0</v>
      </c>
      <c r="Z104" s="23">
        <f t="shared" ca="1" si="116"/>
        <v>0</v>
      </c>
      <c r="AA104" s="23">
        <f t="shared" ca="1" si="116"/>
        <v>0</v>
      </c>
      <c r="AB104" s="23">
        <f t="shared" ca="1" si="116"/>
        <v>0</v>
      </c>
      <c r="AC104" s="23">
        <f t="shared" ca="1" si="116"/>
        <v>0</v>
      </c>
      <c r="AD104" s="23">
        <f t="shared" ca="1" si="116"/>
        <v>0</v>
      </c>
      <c r="AE104" s="23">
        <f t="shared" ca="1" si="116"/>
        <v>-126666.66666666667</v>
      </c>
      <c r="AF104" s="23">
        <f t="shared" ca="1" si="116"/>
        <v>-126666.66666666667</v>
      </c>
      <c r="AG104" s="23">
        <f t="shared" ca="1" si="116"/>
        <v>-126666.66666666667</v>
      </c>
      <c r="AH104" s="23">
        <f t="shared" ca="1" si="116"/>
        <v>0</v>
      </c>
      <c r="AI104" s="23">
        <f t="shared" ca="1" si="116"/>
        <v>0</v>
      </c>
      <c r="AJ104" s="23">
        <f t="shared" ca="1" si="116"/>
        <v>0</v>
      </c>
      <c r="AK104" s="23">
        <f t="shared" ca="1" si="116"/>
        <v>0</v>
      </c>
      <c r="AL104" s="23">
        <f t="shared" ca="1" si="116"/>
        <v>0</v>
      </c>
      <c r="AM104" s="23">
        <f t="shared" ca="1" si="116"/>
        <v>0</v>
      </c>
      <c r="AN104" s="23">
        <f t="shared" ca="1" si="116"/>
        <v>0</v>
      </c>
      <c r="AO104" s="23">
        <f t="shared" ca="1" si="116"/>
        <v>0</v>
      </c>
      <c r="AP104" s="23">
        <f t="shared" ca="1" si="116"/>
        <v>0</v>
      </c>
      <c r="AQ104" s="23">
        <f t="shared" ca="1" si="116"/>
        <v>0</v>
      </c>
      <c r="AR104" s="23">
        <f t="shared" ca="1" si="116"/>
        <v>0</v>
      </c>
      <c r="AS104" s="23">
        <f t="shared" ca="1" si="116"/>
        <v>0</v>
      </c>
      <c r="AT104" s="23">
        <f t="shared" ca="1" si="116"/>
        <v>0</v>
      </c>
      <c r="AU104" s="23">
        <f t="shared" ca="1" si="116"/>
        <v>0</v>
      </c>
      <c r="AV104" s="23">
        <f t="shared" ca="1" si="116"/>
        <v>0</v>
      </c>
      <c r="AW104" s="23">
        <f t="shared" ca="1" si="116"/>
        <v>0</v>
      </c>
      <c r="AX104" s="23">
        <f t="shared" ca="1" si="116"/>
        <v>0</v>
      </c>
      <c r="AY104" s="23">
        <f t="shared" ca="1" si="116"/>
        <v>0</v>
      </c>
      <c r="AZ104" s="23">
        <f t="shared" ca="1" si="116"/>
        <v>0</v>
      </c>
      <c r="BA104" s="23">
        <f t="shared" ca="1" si="116"/>
        <v>0</v>
      </c>
      <c r="BB104" s="23">
        <f t="shared" ca="1" si="116"/>
        <v>0</v>
      </c>
      <c r="BC104" s="23">
        <f t="shared" ca="1" si="116"/>
        <v>0</v>
      </c>
      <c r="BD104" s="23">
        <f t="shared" ca="1" si="116"/>
        <v>0</v>
      </c>
      <c r="BE104" s="23">
        <f t="shared" ca="1" si="116"/>
        <v>0</v>
      </c>
      <c r="BF104" s="23">
        <f t="shared" ca="1" si="116"/>
        <v>0</v>
      </c>
      <c r="BG104" s="23">
        <f t="shared" ca="1" si="116"/>
        <v>0</v>
      </c>
      <c r="BH104" s="23">
        <f t="shared" ca="1" si="116"/>
        <v>0</v>
      </c>
      <c r="BI104" s="23">
        <f t="shared" ca="1" si="116"/>
        <v>0</v>
      </c>
      <c r="BJ104" s="23">
        <f t="shared" ca="1" si="116"/>
        <v>0</v>
      </c>
      <c r="BK104" s="23">
        <f t="shared" ca="1" si="116"/>
        <v>0</v>
      </c>
      <c r="BL104" s="23">
        <f t="shared" ca="1" si="116"/>
        <v>0</v>
      </c>
      <c r="BM104" s="23">
        <f t="shared" ca="1" si="116"/>
        <v>0</v>
      </c>
      <c r="BN104" s="23">
        <f t="shared" ca="1" si="116"/>
        <v>0</v>
      </c>
      <c r="BO104" s="23">
        <f t="shared" ca="1" si="116"/>
        <v>0</v>
      </c>
      <c r="BP104" s="23">
        <f t="shared" ca="1" si="116"/>
        <v>0</v>
      </c>
      <c r="BQ104" s="23">
        <f t="shared" ca="1" si="116"/>
        <v>0</v>
      </c>
      <c r="BR104" s="23">
        <f t="shared" ca="1" si="116"/>
        <v>0</v>
      </c>
      <c r="BS104" s="23">
        <f t="shared" ca="1" si="116"/>
        <v>0</v>
      </c>
      <c r="BT104" s="23">
        <f t="shared" ref="BT104:CR104" ca="1" si="117">BT82</f>
        <v>0</v>
      </c>
      <c r="BU104" s="23">
        <f t="shared" ca="1" si="117"/>
        <v>0</v>
      </c>
      <c r="BV104" s="23">
        <f t="shared" ca="1" si="117"/>
        <v>0</v>
      </c>
      <c r="BW104" s="23">
        <f t="shared" ca="1" si="117"/>
        <v>0</v>
      </c>
      <c r="BX104" s="23">
        <f t="shared" ca="1" si="117"/>
        <v>0</v>
      </c>
      <c r="BY104" s="23">
        <f t="shared" ca="1" si="117"/>
        <v>0</v>
      </c>
      <c r="BZ104" s="23">
        <f t="shared" ca="1" si="117"/>
        <v>0</v>
      </c>
      <c r="CA104" s="23">
        <f t="shared" ca="1" si="117"/>
        <v>0</v>
      </c>
      <c r="CB104" s="23">
        <f t="shared" ca="1" si="117"/>
        <v>0</v>
      </c>
      <c r="CC104" s="23">
        <f t="shared" ca="1" si="117"/>
        <v>0</v>
      </c>
      <c r="CD104" s="23">
        <f t="shared" ca="1" si="117"/>
        <v>0</v>
      </c>
      <c r="CE104" s="23">
        <f t="shared" ca="1" si="117"/>
        <v>0</v>
      </c>
      <c r="CF104" s="23">
        <f t="shared" ca="1" si="117"/>
        <v>0</v>
      </c>
      <c r="CG104" s="23">
        <f t="shared" ca="1" si="117"/>
        <v>0</v>
      </c>
      <c r="CH104" s="23">
        <f t="shared" ca="1" si="117"/>
        <v>0</v>
      </c>
      <c r="CI104" s="23">
        <f t="shared" ca="1" si="117"/>
        <v>0</v>
      </c>
      <c r="CJ104" s="23">
        <f t="shared" ca="1" si="117"/>
        <v>0</v>
      </c>
      <c r="CK104" s="23">
        <f t="shared" ca="1" si="117"/>
        <v>0</v>
      </c>
      <c r="CL104" s="23">
        <f t="shared" ca="1" si="117"/>
        <v>0</v>
      </c>
      <c r="CM104" s="23">
        <f t="shared" ca="1" si="117"/>
        <v>0</v>
      </c>
      <c r="CN104" s="23">
        <f t="shared" ca="1" si="117"/>
        <v>0</v>
      </c>
      <c r="CO104" s="23">
        <f t="shared" ca="1" si="117"/>
        <v>0</v>
      </c>
      <c r="CP104" s="23">
        <f t="shared" ca="1" si="117"/>
        <v>0</v>
      </c>
      <c r="CQ104" s="23">
        <f t="shared" ca="1" si="117"/>
        <v>0</v>
      </c>
      <c r="CR104" s="23">
        <f t="shared" ca="1" si="117"/>
        <v>0</v>
      </c>
    </row>
    <row r="105" spans="2:96" x14ac:dyDescent="0.25">
      <c r="B105" s="30" t="s">
        <v>72</v>
      </c>
      <c r="C105" s="11">
        <f ca="1">SUM(G105:CR105)</f>
        <v>147836921.67452848</v>
      </c>
      <c r="G105" s="26">
        <f ca="1">G100</f>
        <v>0</v>
      </c>
      <c r="H105" s="11">
        <f ca="1">H90+H100</f>
        <v>0</v>
      </c>
      <c r="I105" s="11">
        <f t="shared" ref="I105:BT105" ca="1" si="118">I90+I100</f>
        <v>0</v>
      </c>
      <c r="J105" s="11">
        <f t="shared" ca="1" si="118"/>
        <v>0</v>
      </c>
      <c r="K105" s="11">
        <f t="shared" ca="1" si="118"/>
        <v>0</v>
      </c>
      <c r="L105" s="11">
        <f t="shared" ca="1" si="118"/>
        <v>0</v>
      </c>
      <c r="M105" s="11">
        <f t="shared" ca="1" si="118"/>
        <v>0</v>
      </c>
      <c r="N105" s="11">
        <f t="shared" ca="1" si="118"/>
        <v>0</v>
      </c>
      <c r="O105" s="11">
        <f t="shared" ca="1" si="118"/>
        <v>0</v>
      </c>
      <c r="P105" s="11">
        <f t="shared" ca="1" si="118"/>
        <v>0</v>
      </c>
      <c r="Q105" s="11">
        <f t="shared" ca="1" si="118"/>
        <v>0</v>
      </c>
      <c r="R105" s="11">
        <f t="shared" ca="1" si="118"/>
        <v>0</v>
      </c>
      <c r="S105" s="11">
        <f t="shared" ca="1" si="118"/>
        <v>0</v>
      </c>
      <c r="T105" s="11">
        <f t="shared" ca="1" si="118"/>
        <v>0</v>
      </c>
      <c r="U105" s="11">
        <f t="shared" ca="1" si="118"/>
        <v>0</v>
      </c>
      <c r="V105" s="11">
        <f t="shared" ca="1" si="118"/>
        <v>0</v>
      </c>
      <c r="W105" s="11">
        <f t="shared" ca="1" si="118"/>
        <v>0</v>
      </c>
      <c r="X105" s="11">
        <f t="shared" ca="1" si="118"/>
        <v>0</v>
      </c>
      <c r="Y105" s="11">
        <f t="shared" ca="1" si="118"/>
        <v>0</v>
      </c>
      <c r="Z105" s="11">
        <f t="shared" ca="1" si="118"/>
        <v>0</v>
      </c>
      <c r="AA105" s="11">
        <f t="shared" ca="1" si="118"/>
        <v>0</v>
      </c>
      <c r="AB105" s="11">
        <f t="shared" ca="1" si="118"/>
        <v>0</v>
      </c>
      <c r="AC105" s="11">
        <f t="shared" ca="1" si="118"/>
        <v>0</v>
      </c>
      <c r="AD105" s="11">
        <f t="shared" ca="1" si="118"/>
        <v>0</v>
      </c>
      <c r="AE105" s="11">
        <f t="shared" ca="1" si="118"/>
        <v>0</v>
      </c>
      <c r="AF105" s="11">
        <f t="shared" ca="1" si="118"/>
        <v>0</v>
      </c>
      <c r="AG105" s="11">
        <f t="shared" ca="1" si="118"/>
        <v>0</v>
      </c>
      <c r="AH105" s="11">
        <f t="shared" ca="1" si="118"/>
        <v>22454.357756923375</v>
      </c>
      <c r="AI105" s="11">
        <f t="shared" ca="1" si="118"/>
        <v>22454.357756923375</v>
      </c>
      <c r="AJ105" s="11">
        <f t="shared" ca="1" si="118"/>
        <v>116266.85775692337</v>
      </c>
      <c r="AK105" s="11">
        <f t="shared" ca="1" si="118"/>
        <v>116266.85775692337</v>
      </c>
      <c r="AL105" s="11">
        <f t="shared" ca="1" si="118"/>
        <v>116266.85775692337</v>
      </c>
      <c r="AM105" s="11">
        <f t="shared" ca="1" si="118"/>
        <v>499829.35775692342</v>
      </c>
      <c r="AN105" s="11">
        <f t="shared" ca="1" si="118"/>
        <v>499829.35775692342</v>
      </c>
      <c r="AO105" s="11">
        <f t="shared" ca="1" si="118"/>
        <v>499829.35775692342</v>
      </c>
      <c r="AP105" s="11">
        <f t="shared" ca="1" si="118"/>
        <v>499829.35775692342</v>
      </c>
      <c r="AQ105" s="11">
        <f t="shared" ca="1" si="118"/>
        <v>511336.23275692342</v>
      </c>
      <c r="AR105" s="11">
        <f t="shared" ca="1" si="118"/>
        <v>511336.23275692342</v>
      </c>
      <c r="AS105" s="11">
        <f t="shared" ca="1" si="118"/>
        <v>511336.23275692342</v>
      </c>
      <c r="AT105" s="11">
        <f t="shared" ca="1" si="118"/>
        <v>511336.23275692342</v>
      </c>
      <c r="AU105" s="11">
        <f t="shared" ca="1" si="118"/>
        <v>511336.23275692342</v>
      </c>
      <c r="AV105" s="11">
        <f t="shared" ca="1" si="118"/>
        <v>522843.10775692342</v>
      </c>
      <c r="AW105" s="11">
        <f t="shared" ca="1" si="118"/>
        <v>522843.10775692342</v>
      </c>
      <c r="AX105" s="11">
        <f t="shared" ca="1" si="118"/>
        <v>522843.10775692342</v>
      </c>
      <c r="AY105" s="11">
        <f t="shared" ca="1" si="118"/>
        <v>522843.10775692342</v>
      </c>
      <c r="AZ105" s="11">
        <f t="shared" ca="1" si="118"/>
        <v>522843.10775692342</v>
      </c>
      <c r="BA105" s="11">
        <f t="shared" ca="1" si="118"/>
        <v>522843.10775692342</v>
      </c>
      <c r="BB105" s="11">
        <f t="shared" ca="1" si="118"/>
        <v>522843.10775692342</v>
      </c>
      <c r="BC105" s="11">
        <f t="shared" ca="1" si="118"/>
        <v>534695.18900692335</v>
      </c>
      <c r="BD105" s="11">
        <f t="shared" ca="1" si="118"/>
        <v>534695.18900692335</v>
      </c>
      <c r="BE105" s="11">
        <f t="shared" ca="1" si="118"/>
        <v>534695.18900692335</v>
      </c>
      <c r="BF105" s="11">
        <f t="shared" ca="1" si="118"/>
        <v>534695.18900692335</v>
      </c>
      <c r="BG105" s="11">
        <f t="shared" ca="1" si="118"/>
        <v>534695.18900692335</v>
      </c>
      <c r="BH105" s="11">
        <f t="shared" ca="1" si="118"/>
        <v>546547.2702569234</v>
      </c>
      <c r="BI105" s="11">
        <f t="shared" ca="1" si="118"/>
        <v>546547.2702569234</v>
      </c>
      <c r="BJ105" s="11">
        <f t="shared" ca="1" si="118"/>
        <v>546547.2702569234</v>
      </c>
      <c r="BK105" s="11">
        <f t="shared" ca="1" si="118"/>
        <v>546547.2702569234</v>
      </c>
      <c r="BL105" s="11">
        <f t="shared" ca="1" si="118"/>
        <v>546547.2702569234</v>
      </c>
      <c r="BM105" s="11">
        <f t="shared" ca="1" si="118"/>
        <v>546547.2702569234</v>
      </c>
      <c r="BN105" s="11">
        <f t="shared" ca="1" si="118"/>
        <v>546547.2702569234</v>
      </c>
      <c r="BO105" s="11">
        <f t="shared" ca="1" si="118"/>
        <v>558754.91394442332</v>
      </c>
      <c r="BP105" s="11">
        <f t="shared" ca="1" si="118"/>
        <v>558754.91394442332</v>
      </c>
      <c r="BQ105" s="11">
        <f t="shared" ca="1" si="118"/>
        <v>558754.91394442332</v>
      </c>
      <c r="BR105" s="11">
        <f t="shared" ca="1" si="118"/>
        <v>558754.91394442332</v>
      </c>
      <c r="BS105" s="11">
        <f t="shared" ca="1" si="118"/>
        <v>558754.91394442332</v>
      </c>
      <c r="BT105" s="11">
        <f t="shared" ca="1" si="118"/>
        <v>570962.55763192312</v>
      </c>
      <c r="BU105" s="11">
        <f t="shared" ref="BU105:CR105" ca="1" si="119">BU90+BU100</f>
        <v>570962.55763192312</v>
      </c>
      <c r="BV105" s="11">
        <f t="shared" ca="1" si="119"/>
        <v>570962.55763192312</v>
      </c>
      <c r="BW105" s="11">
        <f t="shared" ca="1" si="119"/>
        <v>570962.55763192312</v>
      </c>
      <c r="BX105" s="11">
        <f t="shared" ca="1" si="119"/>
        <v>570962.55763192312</v>
      </c>
      <c r="BY105" s="11">
        <f t="shared" ca="1" si="119"/>
        <v>570962.55763192312</v>
      </c>
      <c r="BZ105" s="11">
        <f t="shared" ca="1" si="119"/>
        <v>570962.55763192312</v>
      </c>
      <c r="CA105" s="11">
        <f t="shared" ca="1" si="119"/>
        <v>583536.43063004827</v>
      </c>
      <c r="CB105" s="11">
        <f t="shared" ca="1" si="119"/>
        <v>583536.43063004827</v>
      </c>
      <c r="CC105" s="11">
        <f t="shared" ca="1" si="119"/>
        <v>583536.43063004827</v>
      </c>
      <c r="CD105" s="11">
        <f t="shared" ca="1" si="119"/>
        <v>583536.43063004827</v>
      </c>
      <c r="CE105" s="11">
        <f t="shared" ca="1" si="119"/>
        <v>583536.43063004827</v>
      </c>
      <c r="CF105" s="11">
        <f t="shared" ca="1" si="119"/>
        <v>596110.30362817331</v>
      </c>
      <c r="CG105" s="11">
        <f t="shared" ca="1" si="119"/>
        <v>596110.30362817331</v>
      </c>
      <c r="CH105" s="11">
        <f t="shared" ca="1" si="119"/>
        <v>596110.30362817331</v>
      </c>
      <c r="CI105" s="11">
        <f t="shared" ca="1" si="119"/>
        <v>596110.30362817331</v>
      </c>
      <c r="CJ105" s="11">
        <f t="shared" ca="1" si="119"/>
        <v>596110.30362817331</v>
      </c>
      <c r="CK105" s="11">
        <f t="shared" ca="1" si="119"/>
        <v>596110.30362817331</v>
      </c>
      <c r="CL105" s="11">
        <f t="shared" ca="1" si="119"/>
        <v>596110.30362817331</v>
      </c>
      <c r="CM105" s="11">
        <f t="shared" ca="1" si="119"/>
        <v>609061.39281624195</v>
      </c>
      <c r="CN105" s="11">
        <f t="shared" ca="1" si="119"/>
        <v>609061.39281624195</v>
      </c>
      <c r="CO105" s="11">
        <f t="shared" ca="1" si="119"/>
        <v>609061.39281624195</v>
      </c>
      <c r="CP105" s="11">
        <f t="shared" ca="1" si="119"/>
        <v>609061.39281624195</v>
      </c>
      <c r="CQ105" s="11">
        <f t="shared" ca="1" si="119"/>
        <v>609061.39281624195</v>
      </c>
      <c r="CR105" s="11">
        <f t="shared" ca="1" si="119"/>
        <v>115801731.48402578</v>
      </c>
    </row>
    <row r="106" spans="2:96" x14ac:dyDescent="0.25">
      <c r="B106" s="41" t="s">
        <v>98</v>
      </c>
      <c r="C106" s="23">
        <f ca="1">SUM(C104:C105)</f>
        <v>106662351.71670997</v>
      </c>
      <c r="G106" s="23">
        <f ca="1">SUM(G104:G105)</f>
        <v>-21921250</v>
      </c>
      <c r="H106" s="23">
        <f t="shared" ref="H106:BS106" ca="1" si="120">SUM(H104:H105)</f>
        <v>-2731250</v>
      </c>
      <c r="I106" s="23">
        <f t="shared" ca="1" si="120"/>
        <v>-2731250</v>
      </c>
      <c r="J106" s="23">
        <f t="shared" ca="1" si="120"/>
        <v>-2731250</v>
      </c>
      <c r="K106" s="23">
        <f t="shared" ca="1" si="120"/>
        <v>-2731250</v>
      </c>
      <c r="L106" s="23">
        <f t="shared" ca="1" si="120"/>
        <v>-2731250</v>
      </c>
      <c r="M106" s="23">
        <f t="shared" ca="1" si="120"/>
        <v>-2731250</v>
      </c>
      <c r="N106" s="23">
        <f t="shared" ca="1" si="120"/>
        <v>-2485819.9578185049</v>
      </c>
      <c r="O106" s="23">
        <f t="shared" ca="1" si="120"/>
        <v>0</v>
      </c>
      <c r="P106" s="23">
        <f t="shared" ca="1" si="120"/>
        <v>0</v>
      </c>
      <c r="Q106" s="23">
        <f t="shared" ca="1" si="120"/>
        <v>0</v>
      </c>
      <c r="R106" s="23">
        <f t="shared" ca="1" si="120"/>
        <v>0</v>
      </c>
      <c r="S106" s="23">
        <f t="shared" ca="1" si="120"/>
        <v>0</v>
      </c>
      <c r="T106" s="23">
        <f t="shared" ca="1" si="120"/>
        <v>0</v>
      </c>
      <c r="U106" s="23">
        <f t="shared" ca="1" si="120"/>
        <v>0</v>
      </c>
      <c r="V106" s="23">
        <f t="shared" ca="1" si="120"/>
        <v>0</v>
      </c>
      <c r="W106" s="23">
        <f t="shared" ca="1" si="120"/>
        <v>0</v>
      </c>
      <c r="X106" s="23">
        <f t="shared" ca="1" si="120"/>
        <v>0</v>
      </c>
      <c r="Y106" s="23">
        <f t="shared" ca="1" si="120"/>
        <v>0</v>
      </c>
      <c r="Z106" s="23">
        <f t="shared" ca="1" si="120"/>
        <v>0</v>
      </c>
      <c r="AA106" s="23">
        <f t="shared" ca="1" si="120"/>
        <v>0</v>
      </c>
      <c r="AB106" s="23">
        <f t="shared" ca="1" si="120"/>
        <v>0</v>
      </c>
      <c r="AC106" s="23">
        <f t="shared" ca="1" si="120"/>
        <v>0</v>
      </c>
      <c r="AD106" s="23">
        <f t="shared" ca="1" si="120"/>
        <v>0</v>
      </c>
      <c r="AE106" s="23">
        <f t="shared" ca="1" si="120"/>
        <v>-126666.66666666667</v>
      </c>
      <c r="AF106" s="23">
        <f t="shared" ca="1" si="120"/>
        <v>-126666.66666666667</v>
      </c>
      <c r="AG106" s="23">
        <f t="shared" ca="1" si="120"/>
        <v>-126666.66666666667</v>
      </c>
      <c r="AH106" s="23">
        <f t="shared" ca="1" si="120"/>
        <v>22454.357756923375</v>
      </c>
      <c r="AI106" s="23">
        <f t="shared" ca="1" si="120"/>
        <v>22454.357756923375</v>
      </c>
      <c r="AJ106" s="23">
        <f t="shared" ca="1" si="120"/>
        <v>116266.85775692337</v>
      </c>
      <c r="AK106" s="23">
        <f t="shared" ca="1" si="120"/>
        <v>116266.85775692337</v>
      </c>
      <c r="AL106" s="23">
        <f t="shared" ca="1" si="120"/>
        <v>116266.85775692337</v>
      </c>
      <c r="AM106" s="23">
        <f t="shared" ca="1" si="120"/>
        <v>499829.35775692342</v>
      </c>
      <c r="AN106" s="23">
        <f t="shared" ca="1" si="120"/>
        <v>499829.35775692342</v>
      </c>
      <c r="AO106" s="23">
        <f t="shared" ca="1" si="120"/>
        <v>499829.35775692342</v>
      </c>
      <c r="AP106" s="23">
        <f t="shared" ca="1" si="120"/>
        <v>499829.35775692342</v>
      </c>
      <c r="AQ106" s="23">
        <f t="shared" ca="1" si="120"/>
        <v>511336.23275692342</v>
      </c>
      <c r="AR106" s="23">
        <f t="shared" ca="1" si="120"/>
        <v>511336.23275692342</v>
      </c>
      <c r="AS106" s="23">
        <f t="shared" ca="1" si="120"/>
        <v>511336.23275692342</v>
      </c>
      <c r="AT106" s="23">
        <f t="shared" ca="1" si="120"/>
        <v>511336.23275692342</v>
      </c>
      <c r="AU106" s="23">
        <f t="shared" ca="1" si="120"/>
        <v>511336.23275692342</v>
      </c>
      <c r="AV106" s="23">
        <f t="shared" ca="1" si="120"/>
        <v>522843.10775692342</v>
      </c>
      <c r="AW106" s="23">
        <f t="shared" ca="1" si="120"/>
        <v>522843.10775692342</v>
      </c>
      <c r="AX106" s="23">
        <f t="shared" ca="1" si="120"/>
        <v>522843.10775692342</v>
      </c>
      <c r="AY106" s="23">
        <f t="shared" ca="1" si="120"/>
        <v>522843.10775692342</v>
      </c>
      <c r="AZ106" s="23">
        <f t="shared" ca="1" si="120"/>
        <v>522843.10775692342</v>
      </c>
      <c r="BA106" s="23">
        <f t="shared" ca="1" si="120"/>
        <v>522843.10775692342</v>
      </c>
      <c r="BB106" s="23">
        <f t="shared" ca="1" si="120"/>
        <v>522843.10775692342</v>
      </c>
      <c r="BC106" s="23">
        <f t="shared" ca="1" si="120"/>
        <v>534695.18900692335</v>
      </c>
      <c r="BD106" s="23">
        <f t="shared" ca="1" si="120"/>
        <v>534695.18900692335</v>
      </c>
      <c r="BE106" s="23">
        <f t="shared" ca="1" si="120"/>
        <v>534695.18900692335</v>
      </c>
      <c r="BF106" s="23">
        <f t="shared" ca="1" si="120"/>
        <v>534695.18900692335</v>
      </c>
      <c r="BG106" s="23">
        <f t="shared" ca="1" si="120"/>
        <v>534695.18900692335</v>
      </c>
      <c r="BH106" s="23">
        <f t="shared" ca="1" si="120"/>
        <v>546547.2702569234</v>
      </c>
      <c r="BI106" s="23">
        <f t="shared" ca="1" si="120"/>
        <v>546547.2702569234</v>
      </c>
      <c r="BJ106" s="23">
        <f t="shared" ca="1" si="120"/>
        <v>546547.2702569234</v>
      </c>
      <c r="BK106" s="23">
        <f t="shared" ca="1" si="120"/>
        <v>546547.2702569234</v>
      </c>
      <c r="BL106" s="23">
        <f t="shared" ca="1" si="120"/>
        <v>546547.2702569234</v>
      </c>
      <c r="BM106" s="23">
        <f t="shared" ca="1" si="120"/>
        <v>546547.2702569234</v>
      </c>
      <c r="BN106" s="23">
        <f t="shared" ca="1" si="120"/>
        <v>546547.2702569234</v>
      </c>
      <c r="BO106" s="23">
        <f t="shared" ca="1" si="120"/>
        <v>558754.91394442332</v>
      </c>
      <c r="BP106" s="23">
        <f t="shared" ca="1" si="120"/>
        <v>558754.91394442332</v>
      </c>
      <c r="BQ106" s="23">
        <f t="shared" ca="1" si="120"/>
        <v>558754.91394442332</v>
      </c>
      <c r="BR106" s="23">
        <f t="shared" ca="1" si="120"/>
        <v>558754.91394442332</v>
      </c>
      <c r="BS106" s="23">
        <f t="shared" ca="1" si="120"/>
        <v>558754.91394442332</v>
      </c>
      <c r="BT106" s="23">
        <f t="shared" ref="BT106:CR106" ca="1" si="121">SUM(BT104:BT105)</f>
        <v>570962.55763192312</v>
      </c>
      <c r="BU106" s="23">
        <f t="shared" ca="1" si="121"/>
        <v>570962.55763192312</v>
      </c>
      <c r="BV106" s="23">
        <f t="shared" ca="1" si="121"/>
        <v>570962.55763192312</v>
      </c>
      <c r="BW106" s="23">
        <f t="shared" ca="1" si="121"/>
        <v>570962.55763192312</v>
      </c>
      <c r="BX106" s="23">
        <f t="shared" ca="1" si="121"/>
        <v>570962.55763192312</v>
      </c>
      <c r="BY106" s="23">
        <f t="shared" ca="1" si="121"/>
        <v>570962.55763192312</v>
      </c>
      <c r="BZ106" s="23">
        <f t="shared" ca="1" si="121"/>
        <v>570962.55763192312</v>
      </c>
      <c r="CA106" s="23">
        <f t="shared" ca="1" si="121"/>
        <v>583536.43063004827</v>
      </c>
      <c r="CB106" s="23">
        <f t="shared" ca="1" si="121"/>
        <v>583536.43063004827</v>
      </c>
      <c r="CC106" s="23">
        <f t="shared" ca="1" si="121"/>
        <v>583536.43063004827</v>
      </c>
      <c r="CD106" s="23">
        <f t="shared" ca="1" si="121"/>
        <v>583536.43063004827</v>
      </c>
      <c r="CE106" s="23">
        <f t="shared" ca="1" si="121"/>
        <v>583536.43063004827</v>
      </c>
      <c r="CF106" s="23">
        <f t="shared" ca="1" si="121"/>
        <v>596110.30362817331</v>
      </c>
      <c r="CG106" s="23">
        <f t="shared" ca="1" si="121"/>
        <v>596110.30362817331</v>
      </c>
      <c r="CH106" s="23">
        <f t="shared" ca="1" si="121"/>
        <v>596110.30362817331</v>
      </c>
      <c r="CI106" s="23">
        <f t="shared" ca="1" si="121"/>
        <v>596110.30362817331</v>
      </c>
      <c r="CJ106" s="23">
        <f t="shared" ca="1" si="121"/>
        <v>596110.30362817331</v>
      </c>
      <c r="CK106" s="23">
        <f t="shared" ca="1" si="121"/>
        <v>596110.30362817331</v>
      </c>
      <c r="CL106" s="23">
        <f t="shared" ca="1" si="121"/>
        <v>596110.30362817331</v>
      </c>
      <c r="CM106" s="23">
        <f t="shared" ca="1" si="121"/>
        <v>609061.39281624195</v>
      </c>
      <c r="CN106" s="23">
        <f t="shared" ca="1" si="121"/>
        <v>609061.39281624195</v>
      </c>
      <c r="CO106" s="23">
        <f t="shared" ca="1" si="121"/>
        <v>609061.39281624195</v>
      </c>
      <c r="CP106" s="23">
        <f t="shared" ca="1" si="121"/>
        <v>609061.39281624195</v>
      </c>
      <c r="CQ106" s="23">
        <f t="shared" ca="1" si="121"/>
        <v>609061.39281624195</v>
      </c>
      <c r="CR106" s="23">
        <f t="shared" ca="1" si="121"/>
        <v>115801731.48402578</v>
      </c>
    </row>
    <row r="107" spans="2:96" x14ac:dyDescent="0.25">
      <c r="B107" s="30" t="s">
        <v>99</v>
      </c>
      <c r="C107" s="33">
        <f ca="1">XIRR(G106:CR106,$G$6:$CR$6)</f>
        <v>0.21428005099296574</v>
      </c>
    </row>
    <row r="108" spans="2:96" x14ac:dyDescent="0.25">
      <c r="B108" s="30" t="s">
        <v>100</v>
      </c>
      <c r="C108" s="46">
        <f ca="1">+C105/-C104</f>
        <v>3.5904909711499298</v>
      </c>
    </row>
    <row r="109" spans="2:96" x14ac:dyDescent="0.25"/>
    <row r="110" spans="2:96" x14ac:dyDescent="0.25">
      <c r="B110" s="47" t="s">
        <v>94</v>
      </c>
    </row>
    <row r="111" spans="2:96" x14ac:dyDescent="0.25">
      <c r="B111" s="30" t="s">
        <v>71</v>
      </c>
      <c r="C111" s="23">
        <f ca="1">SUM(G111:CR111)</f>
        <v>-2167082.629358869</v>
      </c>
      <c r="G111" s="23">
        <f ca="1">G83</f>
        <v>-1153750.0000000009</v>
      </c>
      <c r="H111" s="23">
        <f t="shared" ref="H111:BS111" ca="1" si="122">H83</f>
        <v>-143750.00000000012</v>
      </c>
      <c r="I111" s="23">
        <f t="shared" ca="1" si="122"/>
        <v>-143750.00000000012</v>
      </c>
      <c r="J111" s="23">
        <f t="shared" ca="1" si="122"/>
        <v>-143750.00000000012</v>
      </c>
      <c r="K111" s="23">
        <f t="shared" ca="1" si="122"/>
        <v>-143750.00000000012</v>
      </c>
      <c r="L111" s="23">
        <f t="shared" ca="1" si="122"/>
        <v>-143750.00000000012</v>
      </c>
      <c r="M111" s="23">
        <f t="shared" ca="1" si="122"/>
        <v>-143750.00000000012</v>
      </c>
      <c r="N111" s="23">
        <f t="shared" ca="1" si="122"/>
        <v>-130832.62935886878</v>
      </c>
      <c r="O111" s="23">
        <f t="shared" ca="1" si="122"/>
        <v>0</v>
      </c>
      <c r="P111" s="23">
        <f t="shared" ca="1" si="122"/>
        <v>0</v>
      </c>
      <c r="Q111" s="23">
        <f t="shared" ca="1" si="122"/>
        <v>0</v>
      </c>
      <c r="R111" s="23">
        <f t="shared" ca="1" si="122"/>
        <v>0</v>
      </c>
      <c r="S111" s="23">
        <f t="shared" ca="1" si="122"/>
        <v>0</v>
      </c>
      <c r="T111" s="23">
        <f t="shared" ca="1" si="122"/>
        <v>0</v>
      </c>
      <c r="U111" s="23">
        <f t="shared" ca="1" si="122"/>
        <v>0</v>
      </c>
      <c r="V111" s="23">
        <f t="shared" ca="1" si="122"/>
        <v>0</v>
      </c>
      <c r="W111" s="23">
        <f t="shared" ca="1" si="122"/>
        <v>0</v>
      </c>
      <c r="X111" s="23">
        <f t="shared" ca="1" si="122"/>
        <v>0</v>
      </c>
      <c r="Y111" s="23">
        <f t="shared" ca="1" si="122"/>
        <v>0</v>
      </c>
      <c r="Z111" s="23">
        <f t="shared" ca="1" si="122"/>
        <v>0</v>
      </c>
      <c r="AA111" s="23">
        <f t="shared" ca="1" si="122"/>
        <v>0</v>
      </c>
      <c r="AB111" s="23">
        <f t="shared" ca="1" si="122"/>
        <v>0</v>
      </c>
      <c r="AC111" s="23">
        <f t="shared" ca="1" si="122"/>
        <v>0</v>
      </c>
      <c r="AD111" s="23">
        <f t="shared" ca="1" si="122"/>
        <v>0</v>
      </c>
      <c r="AE111" s="23">
        <f t="shared" ca="1" si="122"/>
        <v>-6666.6666666666733</v>
      </c>
      <c r="AF111" s="23">
        <f t="shared" ca="1" si="122"/>
        <v>-6666.6666666666733</v>
      </c>
      <c r="AG111" s="23">
        <f t="shared" ca="1" si="122"/>
        <v>-6666.6666666666733</v>
      </c>
      <c r="AH111" s="23">
        <f t="shared" ca="1" si="122"/>
        <v>0</v>
      </c>
      <c r="AI111" s="23">
        <f t="shared" ca="1" si="122"/>
        <v>0</v>
      </c>
      <c r="AJ111" s="23">
        <f t="shared" ca="1" si="122"/>
        <v>0</v>
      </c>
      <c r="AK111" s="23">
        <f t="shared" ca="1" si="122"/>
        <v>0</v>
      </c>
      <c r="AL111" s="23">
        <f t="shared" ca="1" si="122"/>
        <v>0</v>
      </c>
      <c r="AM111" s="23">
        <f t="shared" ca="1" si="122"/>
        <v>0</v>
      </c>
      <c r="AN111" s="23">
        <f t="shared" ca="1" si="122"/>
        <v>0</v>
      </c>
      <c r="AO111" s="23">
        <f t="shared" ca="1" si="122"/>
        <v>0</v>
      </c>
      <c r="AP111" s="23">
        <f t="shared" ca="1" si="122"/>
        <v>0</v>
      </c>
      <c r="AQ111" s="23">
        <f t="shared" ca="1" si="122"/>
        <v>0</v>
      </c>
      <c r="AR111" s="23">
        <f t="shared" ca="1" si="122"/>
        <v>0</v>
      </c>
      <c r="AS111" s="23">
        <f t="shared" ca="1" si="122"/>
        <v>0</v>
      </c>
      <c r="AT111" s="23">
        <f t="shared" ca="1" si="122"/>
        <v>0</v>
      </c>
      <c r="AU111" s="23">
        <f t="shared" ca="1" si="122"/>
        <v>0</v>
      </c>
      <c r="AV111" s="23">
        <f t="shared" ca="1" si="122"/>
        <v>0</v>
      </c>
      <c r="AW111" s="23">
        <f t="shared" ca="1" si="122"/>
        <v>0</v>
      </c>
      <c r="AX111" s="23">
        <f t="shared" ca="1" si="122"/>
        <v>0</v>
      </c>
      <c r="AY111" s="23">
        <f t="shared" ca="1" si="122"/>
        <v>0</v>
      </c>
      <c r="AZ111" s="23">
        <f t="shared" ca="1" si="122"/>
        <v>0</v>
      </c>
      <c r="BA111" s="23">
        <f t="shared" ca="1" si="122"/>
        <v>0</v>
      </c>
      <c r="BB111" s="23">
        <f t="shared" ca="1" si="122"/>
        <v>0</v>
      </c>
      <c r="BC111" s="23">
        <f t="shared" ca="1" si="122"/>
        <v>0</v>
      </c>
      <c r="BD111" s="23">
        <f t="shared" ca="1" si="122"/>
        <v>0</v>
      </c>
      <c r="BE111" s="23">
        <f t="shared" ca="1" si="122"/>
        <v>0</v>
      </c>
      <c r="BF111" s="23">
        <f t="shared" ca="1" si="122"/>
        <v>0</v>
      </c>
      <c r="BG111" s="23">
        <f t="shared" ca="1" si="122"/>
        <v>0</v>
      </c>
      <c r="BH111" s="23">
        <f t="shared" ca="1" si="122"/>
        <v>0</v>
      </c>
      <c r="BI111" s="23">
        <f t="shared" ca="1" si="122"/>
        <v>0</v>
      </c>
      <c r="BJ111" s="23">
        <f t="shared" ca="1" si="122"/>
        <v>0</v>
      </c>
      <c r="BK111" s="23">
        <f t="shared" ca="1" si="122"/>
        <v>0</v>
      </c>
      <c r="BL111" s="23">
        <f t="shared" ca="1" si="122"/>
        <v>0</v>
      </c>
      <c r="BM111" s="23">
        <f t="shared" ca="1" si="122"/>
        <v>0</v>
      </c>
      <c r="BN111" s="23">
        <f t="shared" ca="1" si="122"/>
        <v>0</v>
      </c>
      <c r="BO111" s="23">
        <f t="shared" ca="1" si="122"/>
        <v>0</v>
      </c>
      <c r="BP111" s="23">
        <f t="shared" ca="1" si="122"/>
        <v>0</v>
      </c>
      <c r="BQ111" s="23">
        <f t="shared" ca="1" si="122"/>
        <v>0</v>
      </c>
      <c r="BR111" s="23">
        <f t="shared" ca="1" si="122"/>
        <v>0</v>
      </c>
      <c r="BS111" s="23">
        <f t="shared" ca="1" si="122"/>
        <v>0</v>
      </c>
      <c r="BT111" s="23">
        <f t="shared" ref="BT111:CR111" ca="1" si="123">BT83</f>
        <v>0</v>
      </c>
      <c r="BU111" s="23">
        <f t="shared" ca="1" si="123"/>
        <v>0</v>
      </c>
      <c r="BV111" s="23">
        <f t="shared" ca="1" si="123"/>
        <v>0</v>
      </c>
      <c r="BW111" s="23">
        <f t="shared" ca="1" si="123"/>
        <v>0</v>
      </c>
      <c r="BX111" s="23">
        <f t="shared" ca="1" si="123"/>
        <v>0</v>
      </c>
      <c r="BY111" s="23">
        <f t="shared" ca="1" si="123"/>
        <v>0</v>
      </c>
      <c r="BZ111" s="23">
        <f t="shared" ca="1" si="123"/>
        <v>0</v>
      </c>
      <c r="CA111" s="23">
        <f t="shared" ca="1" si="123"/>
        <v>0</v>
      </c>
      <c r="CB111" s="23">
        <f t="shared" ca="1" si="123"/>
        <v>0</v>
      </c>
      <c r="CC111" s="23">
        <f t="shared" ca="1" si="123"/>
        <v>0</v>
      </c>
      <c r="CD111" s="23">
        <f t="shared" ca="1" si="123"/>
        <v>0</v>
      </c>
      <c r="CE111" s="23">
        <f t="shared" ca="1" si="123"/>
        <v>0</v>
      </c>
      <c r="CF111" s="23">
        <f t="shared" ca="1" si="123"/>
        <v>0</v>
      </c>
      <c r="CG111" s="23">
        <f t="shared" ca="1" si="123"/>
        <v>0</v>
      </c>
      <c r="CH111" s="23">
        <f t="shared" ca="1" si="123"/>
        <v>0</v>
      </c>
      <c r="CI111" s="23">
        <f t="shared" ca="1" si="123"/>
        <v>0</v>
      </c>
      <c r="CJ111" s="23">
        <f t="shared" ca="1" si="123"/>
        <v>0</v>
      </c>
      <c r="CK111" s="23">
        <f t="shared" ca="1" si="123"/>
        <v>0</v>
      </c>
      <c r="CL111" s="23">
        <f t="shared" ca="1" si="123"/>
        <v>0</v>
      </c>
      <c r="CM111" s="23">
        <f t="shared" ca="1" si="123"/>
        <v>0</v>
      </c>
      <c r="CN111" s="23">
        <f t="shared" ca="1" si="123"/>
        <v>0</v>
      </c>
      <c r="CO111" s="23">
        <f t="shared" ca="1" si="123"/>
        <v>0</v>
      </c>
      <c r="CP111" s="23">
        <f t="shared" ca="1" si="123"/>
        <v>0</v>
      </c>
      <c r="CQ111" s="23">
        <f t="shared" ca="1" si="123"/>
        <v>0</v>
      </c>
      <c r="CR111" s="23">
        <f t="shared" ca="1" si="123"/>
        <v>0</v>
      </c>
    </row>
    <row r="112" spans="2:96" x14ac:dyDescent="0.25">
      <c r="B112" s="30" t="s">
        <v>72</v>
      </c>
      <c r="C112" s="11">
        <f ca="1">SUM(G112:CR112)</f>
        <v>20525675.416062772</v>
      </c>
      <c r="G112" s="11">
        <f ca="1">+G95+G101</f>
        <v>0</v>
      </c>
      <c r="H112" s="11">
        <f t="shared" ref="H112:BS112" ca="1" si="124">+H95+H101</f>
        <v>0</v>
      </c>
      <c r="I112" s="11">
        <f t="shared" ca="1" si="124"/>
        <v>0</v>
      </c>
      <c r="J112" s="11">
        <f t="shared" ca="1" si="124"/>
        <v>0</v>
      </c>
      <c r="K112" s="11">
        <f t="shared" ca="1" si="124"/>
        <v>0</v>
      </c>
      <c r="L112" s="11">
        <f t="shared" ca="1" si="124"/>
        <v>0</v>
      </c>
      <c r="M112" s="11">
        <f t="shared" ca="1" si="124"/>
        <v>0</v>
      </c>
      <c r="N112" s="11">
        <f t="shared" ca="1" si="124"/>
        <v>0</v>
      </c>
      <c r="O112" s="11">
        <f t="shared" ca="1" si="124"/>
        <v>0</v>
      </c>
      <c r="P112" s="11">
        <f t="shared" ca="1" si="124"/>
        <v>0</v>
      </c>
      <c r="Q112" s="11">
        <f t="shared" ca="1" si="124"/>
        <v>0</v>
      </c>
      <c r="R112" s="11">
        <f t="shared" ca="1" si="124"/>
        <v>0</v>
      </c>
      <c r="S112" s="11">
        <f t="shared" ca="1" si="124"/>
        <v>0</v>
      </c>
      <c r="T112" s="11">
        <f t="shared" ca="1" si="124"/>
        <v>0</v>
      </c>
      <c r="U112" s="11">
        <f t="shared" ca="1" si="124"/>
        <v>0</v>
      </c>
      <c r="V112" s="11">
        <f t="shared" ca="1" si="124"/>
        <v>0</v>
      </c>
      <c r="W112" s="11">
        <f t="shared" ca="1" si="124"/>
        <v>0</v>
      </c>
      <c r="X112" s="11">
        <f t="shared" ca="1" si="124"/>
        <v>0</v>
      </c>
      <c r="Y112" s="11">
        <f t="shared" ca="1" si="124"/>
        <v>0</v>
      </c>
      <c r="Z112" s="11">
        <f t="shared" ca="1" si="124"/>
        <v>0</v>
      </c>
      <c r="AA112" s="11">
        <f t="shared" ca="1" si="124"/>
        <v>0</v>
      </c>
      <c r="AB112" s="11">
        <f t="shared" ca="1" si="124"/>
        <v>0</v>
      </c>
      <c r="AC112" s="11">
        <f t="shared" ca="1" si="124"/>
        <v>0</v>
      </c>
      <c r="AD112" s="11">
        <f t="shared" ca="1" si="124"/>
        <v>0</v>
      </c>
      <c r="AE112" s="11">
        <f t="shared" ca="1" si="124"/>
        <v>0</v>
      </c>
      <c r="AF112" s="11">
        <f t="shared" ca="1" si="124"/>
        <v>0</v>
      </c>
      <c r="AG112" s="11">
        <f t="shared" ca="1" si="124"/>
        <v>0</v>
      </c>
      <c r="AH112" s="11">
        <f t="shared" ca="1" si="124"/>
        <v>1181.8083029959682</v>
      </c>
      <c r="AI112" s="11">
        <f t="shared" ca="1" si="124"/>
        <v>1181.8083029959682</v>
      </c>
      <c r="AJ112" s="11">
        <f t="shared" ca="1" si="124"/>
        <v>6119.3083029959726</v>
      </c>
      <c r="AK112" s="11">
        <f t="shared" ca="1" si="124"/>
        <v>6119.3083029959726</v>
      </c>
      <c r="AL112" s="11">
        <f t="shared" ca="1" si="124"/>
        <v>6119.3083029959726</v>
      </c>
      <c r="AM112" s="11">
        <f t="shared" ca="1" si="124"/>
        <v>26306.808302995993</v>
      </c>
      <c r="AN112" s="11">
        <f t="shared" ca="1" si="124"/>
        <v>26306.808302995993</v>
      </c>
      <c r="AO112" s="11">
        <f t="shared" ca="1" si="124"/>
        <v>26306.808302995993</v>
      </c>
      <c r="AP112" s="11">
        <f t="shared" ca="1" si="124"/>
        <v>26306.808302995993</v>
      </c>
      <c r="AQ112" s="11">
        <f t="shared" ca="1" si="124"/>
        <v>26912.433302995993</v>
      </c>
      <c r="AR112" s="11">
        <f t="shared" ca="1" si="124"/>
        <v>26912.433302995993</v>
      </c>
      <c r="AS112" s="11">
        <f t="shared" ca="1" si="124"/>
        <v>26912.433302995993</v>
      </c>
      <c r="AT112" s="11">
        <f t="shared" ca="1" si="124"/>
        <v>26912.433302995993</v>
      </c>
      <c r="AU112" s="11">
        <f t="shared" ca="1" si="124"/>
        <v>26912.433302995993</v>
      </c>
      <c r="AV112" s="11">
        <f t="shared" ca="1" si="124"/>
        <v>27518.058302995996</v>
      </c>
      <c r="AW112" s="11">
        <f t="shared" ca="1" si="124"/>
        <v>27518.058302995996</v>
      </c>
      <c r="AX112" s="11">
        <f t="shared" ca="1" si="124"/>
        <v>27518.058302995996</v>
      </c>
      <c r="AY112" s="11">
        <f t="shared" ca="1" si="124"/>
        <v>27518.058302995996</v>
      </c>
      <c r="AZ112" s="11">
        <f t="shared" ca="1" si="124"/>
        <v>27518.058302995996</v>
      </c>
      <c r="BA112" s="11">
        <f t="shared" ca="1" si="124"/>
        <v>27518.058302995996</v>
      </c>
      <c r="BB112" s="11">
        <f t="shared" ca="1" si="124"/>
        <v>27518.058302995996</v>
      </c>
      <c r="BC112" s="11">
        <f t="shared" ca="1" si="124"/>
        <v>28141.852052996001</v>
      </c>
      <c r="BD112" s="11">
        <f t="shared" ca="1" si="124"/>
        <v>28141.852052996001</v>
      </c>
      <c r="BE112" s="11">
        <f t="shared" ca="1" si="124"/>
        <v>28141.852052996001</v>
      </c>
      <c r="BF112" s="11">
        <f t="shared" ca="1" si="124"/>
        <v>28141.852052996001</v>
      </c>
      <c r="BG112" s="11">
        <f t="shared" ca="1" si="124"/>
        <v>28141.852052996001</v>
      </c>
      <c r="BH112" s="11">
        <f t="shared" ca="1" si="124"/>
        <v>28765.645802995994</v>
      </c>
      <c r="BI112" s="11">
        <f t="shared" ca="1" si="124"/>
        <v>28765.645802995994</v>
      </c>
      <c r="BJ112" s="11">
        <f t="shared" ca="1" si="124"/>
        <v>28765.645802995994</v>
      </c>
      <c r="BK112" s="11">
        <f t="shared" ca="1" si="124"/>
        <v>28765.645802995994</v>
      </c>
      <c r="BL112" s="11">
        <f t="shared" ca="1" si="124"/>
        <v>28765.645802995994</v>
      </c>
      <c r="BM112" s="11">
        <f t="shared" ca="1" si="124"/>
        <v>28765.645802995994</v>
      </c>
      <c r="BN112" s="11">
        <f t="shared" ca="1" si="124"/>
        <v>28765.645802995994</v>
      </c>
      <c r="BO112" s="11">
        <f t="shared" ca="1" si="124"/>
        <v>29408.153365495989</v>
      </c>
      <c r="BP112" s="11">
        <f t="shared" ca="1" si="124"/>
        <v>29408.153365495989</v>
      </c>
      <c r="BQ112" s="11">
        <f t="shared" ca="1" si="124"/>
        <v>29408.153365495989</v>
      </c>
      <c r="BR112" s="11">
        <f t="shared" ca="1" si="124"/>
        <v>29408.153365495989</v>
      </c>
      <c r="BS112" s="11">
        <f t="shared" ca="1" si="124"/>
        <v>29408.153365495989</v>
      </c>
      <c r="BT112" s="11">
        <f t="shared" ref="BT112:CR112" ca="1" si="125">+BT95+BT101</f>
        <v>30050.660927995996</v>
      </c>
      <c r="BU112" s="11">
        <f t="shared" ca="1" si="125"/>
        <v>30050.660927995996</v>
      </c>
      <c r="BV112" s="11">
        <f t="shared" ca="1" si="125"/>
        <v>30050.660927995996</v>
      </c>
      <c r="BW112" s="11">
        <f t="shared" ca="1" si="125"/>
        <v>30050.660927995996</v>
      </c>
      <c r="BX112" s="11">
        <f t="shared" ca="1" si="125"/>
        <v>30050.660927995996</v>
      </c>
      <c r="BY112" s="11">
        <f t="shared" ca="1" si="125"/>
        <v>30050.660927995996</v>
      </c>
      <c r="BZ112" s="11">
        <f t="shared" ca="1" si="125"/>
        <v>30050.660927995996</v>
      </c>
      <c r="CA112" s="11">
        <f t="shared" ca="1" si="125"/>
        <v>30712.443717370988</v>
      </c>
      <c r="CB112" s="11">
        <f t="shared" ca="1" si="125"/>
        <v>30712.443717370988</v>
      </c>
      <c r="CC112" s="11">
        <f t="shared" ca="1" si="125"/>
        <v>30712.443717370988</v>
      </c>
      <c r="CD112" s="11">
        <f t="shared" ca="1" si="125"/>
        <v>30712.443717370988</v>
      </c>
      <c r="CE112" s="11">
        <f t="shared" ca="1" si="125"/>
        <v>30712.443717370988</v>
      </c>
      <c r="CF112" s="11">
        <f t="shared" ca="1" si="125"/>
        <v>31374.226506746003</v>
      </c>
      <c r="CG112" s="11">
        <f t="shared" ca="1" si="125"/>
        <v>31374.226506746003</v>
      </c>
      <c r="CH112" s="11">
        <f t="shared" ca="1" si="125"/>
        <v>31374.226506746003</v>
      </c>
      <c r="CI112" s="11">
        <f t="shared" ca="1" si="125"/>
        <v>31374.226506746003</v>
      </c>
      <c r="CJ112" s="11">
        <f t="shared" ca="1" si="125"/>
        <v>31374.226506746003</v>
      </c>
      <c r="CK112" s="11">
        <f t="shared" ca="1" si="125"/>
        <v>31374.226506746003</v>
      </c>
      <c r="CL112" s="11">
        <f t="shared" ca="1" si="125"/>
        <v>31374.226506746003</v>
      </c>
      <c r="CM112" s="11">
        <f t="shared" ca="1" si="125"/>
        <v>32055.86277980225</v>
      </c>
      <c r="CN112" s="11">
        <f t="shared" ca="1" si="125"/>
        <v>32055.86277980225</v>
      </c>
      <c r="CO112" s="11">
        <f t="shared" ca="1" si="125"/>
        <v>32055.86277980225</v>
      </c>
      <c r="CP112" s="11">
        <f t="shared" ca="1" si="125"/>
        <v>32055.86277980225</v>
      </c>
      <c r="CQ112" s="11">
        <f t="shared" ca="1" si="125"/>
        <v>32055.86277980225</v>
      </c>
      <c r="CR112" s="11">
        <f t="shared" ca="1" si="125"/>
        <v>18839612.774457365</v>
      </c>
    </row>
    <row r="113" spans="1:97" x14ac:dyDescent="0.25">
      <c r="B113" s="41" t="s">
        <v>101</v>
      </c>
      <c r="C113" s="23">
        <f ca="1">SUM(C111:C112)</f>
        <v>18358592.786703903</v>
      </c>
      <c r="G113" s="23">
        <f ca="1">SUM(G111:G112)</f>
        <v>-1153750.0000000009</v>
      </c>
      <c r="H113" s="23">
        <f t="shared" ref="H113" ca="1" si="126">SUM(H111:H112)</f>
        <v>-143750.00000000012</v>
      </c>
      <c r="I113" s="23">
        <f t="shared" ref="I113" ca="1" si="127">SUM(I111:I112)</f>
        <v>-143750.00000000012</v>
      </c>
      <c r="J113" s="23">
        <f t="shared" ref="J113" ca="1" si="128">SUM(J111:J112)</f>
        <v>-143750.00000000012</v>
      </c>
      <c r="K113" s="23">
        <f t="shared" ref="K113" ca="1" si="129">SUM(K111:K112)</f>
        <v>-143750.00000000012</v>
      </c>
      <c r="L113" s="23">
        <f t="shared" ref="L113" ca="1" si="130">SUM(L111:L112)</f>
        <v>-143750.00000000012</v>
      </c>
      <c r="M113" s="23">
        <f t="shared" ref="M113" ca="1" si="131">SUM(M111:M112)</f>
        <v>-143750.00000000012</v>
      </c>
      <c r="N113" s="23">
        <f t="shared" ref="N113" ca="1" si="132">SUM(N111:N112)</f>
        <v>-130832.62935886878</v>
      </c>
      <c r="O113" s="23">
        <f t="shared" ref="O113" ca="1" si="133">SUM(O111:O112)</f>
        <v>0</v>
      </c>
      <c r="P113" s="23">
        <f t="shared" ref="P113" ca="1" si="134">SUM(P111:P112)</f>
        <v>0</v>
      </c>
      <c r="Q113" s="23">
        <f t="shared" ref="Q113" ca="1" si="135">SUM(Q111:Q112)</f>
        <v>0</v>
      </c>
      <c r="R113" s="23">
        <f t="shared" ref="R113" ca="1" si="136">SUM(R111:R112)</f>
        <v>0</v>
      </c>
      <c r="S113" s="23">
        <f t="shared" ref="S113" ca="1" si="137">SUM(S111:S112)</f>
        <v>0</v>
      </c>
      <c r="T113" s="23">
        <f t="shared" ref="T113" ca="1" si="138">SUM(T111:T112)</f>
        <v>0</v>
      </c>
      <c r="U113" s="23">
        <f t="shared" ref="U113" ca="1" si="139">SUM(U111:U112)</f>
        <v>0</v>
      </c>
      <c r="V113" s="23">
        <f t="shared" ref="V113" ca="1" si="140">SUM(V111:V112)</f>
        <v>0</v>
      </c>
      <c r="W113" s="23">
        <f t="shared" ref="W113" ca="1" si="141">SUM(W111:W112)</f>
        <v>0</v>
      </c>
      <c r="X113" s="23">
        <f t="shared" ref="X113" ca="1" si="142">SUM(X111:X112)</f>
        <v>0</v>
      </c>
      <c r="Y113" s="23">
        <f t="shared" ref="Y113" ca="1" si="143">SUM(Y111:Y112)</f>
        <v>0</v>
      </c>
      <c r="Z113" s="23">
        <f t="shared" ref="Z113" ca="1" si="144">SUM(Z111:Z112)</f>
        <v>0</v>
      </c>
      <c r="AA113" s="23">
        <f t="shared" ref="AA113" ca="1" si="145">SUM(AA111:AA112)</f>
        <v>0</v>
      </c>
      <c r="AB113" s="23">
        <f t="shared" ref="AB113" ca="1" si="146">SUM(AB111:AB112)</f>
        <v>0</v>
      </c>
      <c r="AC113" s="23">
        <f t="shared" ref="AC113" ca="1" si="147">SUM(AC111:AC112)</f>
        <v>0</v>
      </c>
      <c r="AD113" s="23">
        <f t="shared" ref="AD113" ca="1" si="148">SUM(AD111:AD112)</f>
        <v>0</v>
      </c>
      <c r="AE113" s="23">
        <f t="shared" ref="AE113" ca="1" si="149">SUM(AE111:AE112)</f>
        <v>-6666.6666666666733</v>
      </c>
      <c r="AF113" s="23">
        <f t="shared" ref="AF113" ca="1" si="150">SUM(AF111:AF112)</f>
        <v>-6666.6666666666733</v>
      </c>
      <c r="AG113" s="23">
        <f t="shared" ref="AG113" ca="1" si="151">SUM(AG111:AG112)</f>
        <v>-6666.6666666666733</v>
      </c>
      <c r="AH113" s="23">
        <f t="shared" ref="AH113" ca="1" si="152">SUM(AH111:AH112)</f>
        <v>1181.8083029959682</v>
      </c>
      <c r="AI113" s="23">
        <f t="shared" ref="AI113" ca="1" si="153">SUM(AI111:AI112)</f>
        <v>1181.8083029959682</v>
      </c>
      <c r="AJ113" s="23">
        <f t="shared" ref="AJ113" ca="1" si="154">SUM(AJ111:AJ112)</f>
        <v>6119.3083029959726</v>
      </c>
      <c r="AK113" s="23">
        <f t="shared" ref="AK113" ca="1" si="155">SUM(AK111:AK112)</f>
        <v>6119.3083029959726</v>
      </c>
      <c r="AL113" s="23">
        <f t="shared" ref="AL113" ca="1" si="156">SUM(AL111:AL112)</f>
        <v>6119.3083029959726</v>
      </c>
      <c r="AM113" s="23">
        <f t="shared" ref="AM113" ca="1" si="157">SUM(AM111:AM112)</f>
        <v>26306.808302995993</v>
      </c>
      <c r="AN113" s="23">
        <f t="shared" ref="AN113" ca="1" si="158">SUM(AN111:AN112)</f>
        <v>26306.808302995993</v>
      </c>
      <c r="AO113" s="23">
        <f t="shared" ref="AO113" ca="1" si="159">SUM(AO111:AO112)</f>
        <v>26306.808302995993</v>
      </c>
      <c r="AP113" s="23">
        <f t="shared" ref="AP113" ca="1" si="160">SUM(AP111:AP112)</f>
        <v>26306.808302995993</v>
      </c>
      <c r="AQ113" s="23">
        <f t="shared" ref="AQ113" ca="1" si="161">SUM(AQ111:AQ112)</f>
        <v>26912.433302995993</v>
      </c>
      <c r="AR113" s="23">
        <f t="shared" ref="AR113" ca="1" si="162">SUM(AR111:AR112)</f>
        <v>26912.433302995993</v>
      </c>
      <c r="AS113" s="23">
        <f t="shared" ref="AS113" ca="1" si="163">SUM(AS111:AS112)</f>
        <v>26912.433302995993</v>
      </c>
      <c r="AT113" s="23">
        <f t="shared" ref="AT113" ca="1" si="164">SUM(AT111:AT112)</f>
        <v>26912.433302995993</v>
      </c>
      <c r="AU113" s="23">
        <f t="shared" ref="AU113" ca="1" si="165">SUM(AU111:AU112)</f>
        <v>26912.433302995993</v>
      </c>
      <c r="AV113" s="23">
        <f t="shared" ref="AV113" ca="1" si="166">SUM(AV111:AV112)</f>
        <v>27518.058302995996</v>
      </c>
      <c r="AW113" s="23">
        <f t="shared" ref="AW113" ca="1" si="167">SUM(AW111:AW112)</f>
        <v>27518.058302995996</v>
      </c>
      <c r="AX113" s="23">
        <f t="shared" ref="AX113" ca="1" si="168">SUM(AX111:AX112)</f>
        <v>27518.058302995996</v>
      </c>
      <c r="AY113" s="23">
        <f t="shared" ref="AY113" ca="1" si="169">SUM(AY111:AY112)</f>
        <v>27518.058302995996</v>
      </c>
      <c r="AZ113" s="23">
        <f t="shared" ref="AZ113" ca="1" si="170">SUM(AZ111:AZ112)</f>
        <v>27518.058302995996</v>
      </c>
      <c r="BA113" s="23">
        <f t="shared" ref="BA113" ca="1" si="171">SUM(BA111:BA112)</f>
        <v>27518.058302995996</v>
      </c>
      <c r="BB113" s="23">
        <f t="shared" ref="BB113" ca="1" si="172">SUM(BB111:BB112)</f>
        <v>27518.058302995996</v>
      </c>
      <c r="BC113" s="23">
        <f t="shared" ref="BC113" ca="1" si="173">SUM(BC111:BC112)</f>
        <v>28141.852052996001</v>
      </c>
      <c r="BD113" s="23">
        <f t="shared" ref="BD113" ca="1" si="174">SUM(BD111:BD112)</f>
        <v>28141.852052996001</v>
      </c>
      <c r="BE113" s="23">
        <f t="shared" ref="BE113" ca="1" si="175">SUM(BE111:BE112)</f>
        <v>28141.852052996001</v>
      </c>
      <c r="BF113" s="23">
        <f t="shared" ref="BF113" ca="1" si="176">SUM(BF111:BF112)</f>
        <v>28141.852052996001</v>
      </c>
      <c r="BG113" s="23">
        <f t="shared" ref="BG113" ca="1" si="177">SUM(BG111:BG112)</f>
        <v>28141.852052996001</v>
      </c>
      <c r="BH113" s="23">
        <f t="shared" ref="BH113" ca="1" si="178">SUM(BH111:BH112)</f>
        <v>28765.645802995994</v>
      </c>
      <c r="BI113" s="23">
        <f t="shared" ref="BI113" ca="1" si="179">SUM(BI111:BI112)</f>
        <v>28765.645802995994</v>
      </c>
      <c r="BJ113" s="23">
        <f t="shared" ref="BJ113" ca="1" si="180">SUM(BJ111:BJ112)</f>
        <v>28765.645802995994</v>
      </c>
      <c r="BK113" s="23">
        <f t="shared" ref="BK113" ca="1" si="181">SUM(BK111:BK112)</f>
        <v>28765.645802995994</v>
      </c>
      <c r="BL113" s="23">
        <f t="shared" ref="BL113" ca="1" si="182">SUM(BL111:BL112)</f>
        <v>28765.645802995994</v>
      </c>
      <c r="BM113" s="23">
        <f t="shared" ref="BM113" ca="1" si="183">SUM(BM111:BM112)</f>
        <v>28765.645802995994</v>
      </c>
      <c r="BN113" s="23">
        <f t="shared" ref="BN113" ca="1" si="184">SUM(BN111:BN112)</f>
        <v>28765.645802995994</v>
      </c>
      <c r="BO113" s="23">
        <f t="shared" ref="BO113" ca="1" si="185">SUM(BO111:BO112)</f>
        <v>29408.153365495989</v>
      </c>
      <c r="BP113" s="23">
        <f t="shared" ref="BP113" ca="1" si="186">SUM(BP111:BP112)</f>
        <v>29408.153365495989</v>
      </c>
      <c r="BQ113" s="23">
        <f t="shared" ref="BQ113" ca="1" si="187">SUM(BQ111:BQ112)</f>
        <v>29408.153365495989</v>
      </c>
      <c r="BR113" s="23">
        <f t="shared" ref="BR113" ca="1" si="188">SUM(BR111:BR112)</f>
        <v>29408.153365495989</v>
      </c>
      <c r="BS113" s="23">
        <f t="shared" ref="BS113" ca="1" si="189">SUM(BS111:BS112)</f>
        <v>29408.153365495989</v>
      </c>
      <c r="BT113" s="23">
        <f t="shared" ref="BT113" ca="1" si="190">SUM(BT111:BT112)</f>
        <v>30050.660927995996</v>
      </c>
      <c r="BU113" s="23">
        <f t="shared" ref="BU113" ca="1" si="191">SUM(BU111:BU112)</f>
        <v>30050.660927995996</v>
      </c>
      <c r="BV113" s="23">
        <f t="shared" ref="BV113" ca="1" si="192">SUM(BV111:BV112)</f>
        <v>30050.660927995996</v>
      </c>
      <c r="BW113" s="23">
        <f t="shared" ref="BW113" ca="1" si="193">SUM(BW111:BW112)</f>
        <v>30050.660927995996</v>
      </c>
      <c r="BX113" s="23">
        <f t="shared" ref="BX113" ca="1" si="194">SUM(BX111:BX112)</f>
        <v>30050.660927995996</v>
      </c>
      <c r="BY113" s="23">
        <f t="shared" ref="BY113" ca="1" si="195">SUM(BY111:BY112)</f>
        <v>30050.660927995996</v>
      </c>
      <c r="BZ113" s="23">
        <f t="shared" ref="BZ113" ca="1" si="196">SUM(BZ111:BZ112)</f>
        <v>30050.660927995996</v>
      </c>
      <c r="CA113" s="23">
        <f t="shared" ref="CA113" ca="1" si="197">SUM(CA111:CA112)</f>
        <v>30712.443717370988</v>
      </c>
      <c r="CB113" s="23">
        <f t="shared" ref="CB113" ca="1" si="198">SUM(CB111:CB112)</f>
        <v>30712.443717370988</v>
      </c>
      <c r="CC113" s="23">
        <f t="shared" ref="CC113" ca="1" si="199">SUM(CC111:CC112)</f>
        <v>30712.443717370988</v>
      </c>
      <c r="CD113" s="23">
        <f t="shared" ref="CD113" ca="1" si="200">SUM(CD111:CD112)</f>
        <v>30712.443717370988</v>
      </c>
      <c r="CE113" s="23">
        <f t="shared" ref="CE113" ca="1" si="201">SUM(CE111:CE112)</f>
        <v>30712.443717370988</v>
      </c>
      <c r="CF113" s="23">
        <f t="shared" ref="CF113" ca="1" si="202">SUM(CF111:CF112)</f>
        <v>31374.226506746003</v>
      </c>
      <c r="CG113" s="23">
        <f t="shared" ref="CG113" ca="1" si="203">SUM(CG111:CG112)</f>
        <v>31374.226506746003</v>
      </c>
      <c r="CH113" s="23">
        <f t="shared" ref="CH113" ca="1" si="204">SUM(CH111:CH112)</f>
        <v>31374.226506746003</v>
      </c>
      <c r="CI113" s="23">
        <f t="shared" ref="CI113" ca="1" si="205">SUM(CI111:CI112)</f>
        <v>31374.226506746003</v>
      </c>
      <c r="CJ113" s="23">
        <f t="shared" ref="CJ113" ca="1" si="206">SUM(CJ111:CJ112)</f>
        <v>31374.226506746003</v>
      </c>
      <c r="CK113" s="23">
        <f t="shared" ref="CK113" ca="1" si="207">SUM(CK111:CK112)</f>
        <v>31374.226506746003</v>
      </c>
      <c r="CL113" s="23">
        <f t="shared" ref="CL113" ca="1" si="208">SUM(CL111:CL112)</f>
        <v>31374.226506746003</v>
      </c>
      <c r="CM113" s="23">
        <f t="shared" ref="CM113" ca="1" si="209">SUM(CM111:CM112)</f>
        <v>32055.86277980225</v>
      </c>
      <c r="CN113" s="23">
        <f t="shared" ref="CN113" ca="1" si="210">SUM(CN111:CN112)</f>
        <v>32055.86277980225</v>
      </c>
      <c r="CO113" s="23">
        <f t="shared" ref="CO113" ca="1" si="211">SUM(CO111:CO112)</f>
        <v>32055.86277980225</v>
      </c>
      <c r="CP113" s="23">
        <f t="shared" ref="CP113" ca="1" si="212">SUM(CP111:CP112)</f>
        <v>32055.86277980225</v>
      </c>
      <c r="CQ113" s="23">
        <f t="shared" ref="CQ113" ca="1" si="213">SUM(CQ111:CQ112)</f>
        <v>32055.86277980225</v>
      </c>
      <c r="CR113" s="23">
        <f t="shared" ref="CR113" ca="1" si="214">SUM(CR111:CR112)</f>
        <v>18839612.774457365</v>
      </c>
    </row>
    <row r="114" spans="1:97" x14ac:dyDescent="0.25">
      <c r="B114" s="30" t="s">
        <v>102</v>
      </c>
      <c r="C114" s="33">
        <f ca="1">XIRR(G113:CR113,$G$6:$CR$6)</f>
        <v>0.38343713879585273</v>
      </c>
    </row>
    <row r="115" spans="1:97" x14ac:dyDescent="0.25">
      <c r="B115" s="30" t="s">
        <v>103</v>
      </c>
      <c r="C115" s="46">
        <f ca="1">+C112/-C111</f>
        <v>9.4715702751654138</v>
      </c>
    </row>
    <row r="116" spans="1:97" x14ac:dyDescent="0.25"/>
    <row r="117" spans="1:97" s="56" customFormat="1" ht="12.75" x14ac:dyDescent="0.2">
      <c r="A117" s="57"/>
      <c r="B117" s="58" t="s">
        <v>104</v>
      </c>
      <c r="C117" s="60" t="str">
        <f ca="1">IF(ROUNDUP(F117,0)=ROUND(F118,0),"OK","ERROR")</f>
        <v>OK</v>
      </c>
      <c r="D117" s="57"/>
      <c r="E117" s="57"/>
      <c r="F117" s="59">
        <f ca="1">SUM(G117:CR117)</f>
        <v>125020944.50341387</v>
      </c>
      <c r="G117" s="59">
        <f ca="1">G113+G106</f>
        <v>-23075000</v>
      </c>
      <c r="H117" s="59">
        <f t="shared" ref="H117:BS117" ca="1" si="215">H113+H106</f>
        <v>-2875000</v>
      </c>
      <c r="I117" s="59">
        <f t="shared" ca="1" si="215"/>
        <v>-2875000</v>
      </c>
      <c r="J117" s="59">
        <f t="shared" ca="1" si="215"/>
        <v>-2875000</v>
      </c>
      <c r="K117" s="59">
        <f t="shared" ca="1" si="215"/>
        <v>-2875000</v>
      </c>
      <c r="L117" s="59">
        <f t="shared" ca="1" si="215"/>
        <v>-2875000</v>
      </c>
      <c r="M117" s="59">
        <f t="shared" ca="1" si="215"/>
        <v>-2875000</v>
      </c>
      <c r="N117" s="59">
        <f t="shared" ca="1" si="215"/>
        <v>-2616652.5871773735</v>
      </c>
      <c r="O117" s="59">
        <f t="shared" ca="1" si="215"/>
        <v>0</v>
      </c>
      <c r="P117" s="59">
        <f t="shared" ca="1" si="215"/>
        <v>0</v>
      </c>
      <c r="Q117" s="59">
        <f t="shared" ca="1" si="215"/>
        <v>0</v>
      </c>
      <c r="R117" s="59">
        <f t="shared" ca="1" si="215"/>
        <v>0</v>
      </c>
      <c r="S117" s="59">
        <f t="shared" ca="1" si="215"/>
        <v>0</v>
      </c>
      <c r="T117" s="59">
        <f t="shared" ca="1" si="215"/>
        <v>0</v>
      </c>
      <c r="U117" s="59">
        <f t="shared" ca="1" si="215"/>
        <v>0</v>
      </c>
      <c r="V117" s="59">
        <f t="shared" ca="1" si="215"/>
        <v>0</v>
      </c>
      <c r="W117" s="59">
        <f t="shared" ca="1" si="215"/>
        <v>0</v>
      </c>
      <c r="X117" s="59">
        <f t="shared" ca="1" si="215"/>
        <v>0</v>
      </c>
      <c r="Y117" s="59">
        <f t="shared" ca="1" si="215"/>
        <v>0</v>
      </c>
      <c r="Z117" s="59">
        <f t="shared" ca="1" si="215"/>
        <v>0</v>
      </c>
      <c r="AA117" s="59">
        <f t="shared" ca="1" si="215"/>
        <v>0</v>
      </c>
      <c r="AB117" s="59">
        <f t="shared" ca="1" si="215"/>
        <v>0</v>
      </c>
      <c r="AC117" s="59">
        <f t="shared" ca="1" si="215"/>
        <v>0</v>
      </c>
      <c r="AD117" s="59">
        <f t="shared" ca="1" si="215"/>
        <v>0</v>
      </c>
      <c r="AE117" s="59">
        <f t="shared" ca="1" si="215"/>
        <v>-133333.33333333334</v>
      </c>
      <c r="AF117" s="59">
        <f t="shared" ca="1" si="215"/>
        <v>-133333.33333333334</v>
      </c>
      <c r="AG117" s="59">
        <f t="shared" ca="1" si="215"/>
        <v>-133333.33333333334</v>
      </c>
      <c r="AH117" s="59">
        <f t="shared" ca="1" si="215"/>
        <v>23636.166059919342</v>
      </c>
      <c r="AI117" s="59">
        <f t="shared" ca="1" si="215"/>
        <v>23636.166059919342</v>
      </c>
      <c r="AJ117" s="59">
        <f t="shared" ca="1" si="215"/>
        <v>122386.16605991934</v>
      </c>
      <c r="AK117" s="59">
        <f t="shared" ca="1" si="215"/>
        <v>122386.16605991934</v>
      </c>
      <c r="AL117" s="59">
        <f t="shared" ca="1" si="215"/>
        <v>122386.16605991934</v>
      </c>
      <c r="AM117" s="59">
        <f t="shared" ca="1" si="215"/>
        <v>526136.1660599194</v>
      </c>
      <c r="AN117" s="59">
        <f t="shared" ca="1" si="215"/>
        <v>526136.1660599194</v>
      </c>
      <c r="AO117" s="59">
        <f t="shared" ca="1" si="215"/>
        <v>526136.1660599194</v>
      </c>
      <c r="AP117" s="59">
        <f t="shared" ca="1" si="215"/>
        <v>526136.1660599194</v>
      </c>
      <c r="AQ117" s="59">
        <f t="shared" ca="1" si="215"/>
        <v>538248.6660599194</v>
      </c>
      <c r="AR117" s="59">
        <f t="shared" ca="1" si="215"/>
        <v>538248.6660599194</v>
      </c>
      <c r="AS117" s="59">
        <f t="shared" ca="1" si="215"/>
        <v>538248.6660599194</v>
      </c>
      <c r="AT117" s="59">
        <f t="shared" ca="1" si="215"/>
        <v>538248.6660599194</v>
      </c>
      <c r="AU117" s="59">
        <f t="shared" ca="1" si="215"/>
        <v>538248.6660599194</v>
      </c>
      <c r="AV117" s="59">
        <f t="shared" ca="1" si="215"/>
        <v>550361.1660599194</v>
      </c>
      <c r="AW117" s="59">
        <f t="shared" ca="1" si="215"/>
        <v>550361.1660599194</v>
      </c>
      <c r="AX117" s="59">
        <f t="shared" ca="1" si="215"/>
        <v>550361.1660599194</v>
      </c>
      <c r="AY117" s="59">
        <f t="shared" ca="1" si="215"/>
        <v>550361.1660599194</v>
      </c>
      <c r="AZ117" s="59">
        <f t="shared" ca="1" si="215"/>
        <v>550361.1660599194</v>
      </c>
      <c r="BA117" s="59">
        <f t="shared" ca="1" si="215"/>
        <v>550361.1660599194</v>
      </c>
      <c r="BB117" s="59">
        <f t="shared" ca="1" si="215"/>
        <v>550361.1660599194</v>
      </c>
      <c r="BC117" s="59">
        <f t="shared" ca="1" si="215"/>
        <v>562837.0410599194</v>
      </c>
      <c r="BD117" s="59">
        <f t="shared" ca="1" si="215"/>
        <v>562837.0410599194</v>
      </c>
      <c r="BE117" s="59">
        <f t="shared" ca="1" si="215"/>
        <v>562837.0410599194</v>
      </c>
      <c r="BF117" s="59">
        <f t="shared" ca="1" si="215"/>
        <v>562837.0410599194</v>
      </c>
      <c r="BG117" s="59">
        <f t="shared" ca="1" si="215"/>
        <v>562837.0410599194</v>
      </c>
      <c r="BH117" s="59">
        <f t="shared" ca="1" si="215"/>
        <v>575312.9160599194</v>
      </c>
      <c r="BI117" s="59">
        <f t="shared" ca="1" si="215"/>
        <v>575312.9160599194</v>
      </c>
      <c r="BJ117" s="59">
        <f t="shared" ca="1" si="215"/>
        <v>575312.9160599194</v>
      </c>
      <c r="BK117" s="59">
        <f t="shared" ca="1" si="215"/>
        <v>575312.9160599194</v>
      </c>
      <c r="BL117" s="59">
        <f t="shared" ca="1" si="215"/>
        <v>575312.9160599194</v>
      </c>
      <c r="BM117" s="59">
        <f t="shared" ca="1" si="215"/>
        <v>575312.9160599194</v>
      </c>
      <c r="BN117" s="59">
        <f t="shared" ca="1" si="215"/>
        <v>575312.9160599194</v>
      </c>
      <c r="BO117" s="59">
        <f t="shared" ca="1" si="215"/>
        <v>588163.06730991928</v>
      </c>
      <c r="BP117" s="59">
        <f t="shared" ca="1" si="215"/>
        <v>588163.06730991928</v>
      </c>
      <c r="BQ117" s="59">
        <f t="shared" ca="1" si="215"/>
        <v>588163.06730991928</v>
      </c>
      <c r="BR117" s="59">
        <f t="shared" ca="1" si="215"/>
        <v>588163.06730991928</v>
      </c>
      <c r="BS117" s="59">
        <f t="shared" ca="1" si="215"/>
        <v>588163.06730991928</v>
      </c>
      <c r="BT117" s="59">
        <f t="shared" ref="BT117:CR117" ca="1" si="216">BT113+BT106</f>
        <v>601013.21855991916</v>
      </c>
      <c r="BU117" s="59">
        <f t="shared" ca="1" si="216"/>
        <v>601013.21855991916</v>
      </c>
      <c r="BV117" s="59">
        <f t="shared" ca="1" si="216"/>
        <v>601013.21855991916</v>
      </c>
      <c r="BW117" s="59">
        <f t="shared" ca="1" si="216"/>
        <v>601013.21855991916</v>
      </c>
      <c r="BX117" s="59">
        <f t="shared" ca="1" si="216"/>
        <v>601013.21855991916</v>
      </c>
      <c r="BY117" s="59">
        <f t="shared" ca="1" si="216"/>
        <v>601013.21855991916</v>
      </c>
      <c r="BZ117" s="59">
        <f t="shared" ca="1" si="216"/>
        <v>601013.21855991916</v>
      </c>
      <c r="CA117" s="59">
        <f t="shared" ca="1" si="216"/>
        <v>614248.87434741925</v>
      </c>
      <c r="CB117" s="59">
        <f t="shared" ca="1" si="216"/>
        <v>614248.87434741925</v>
      </c>
      <c r="CC117" s="59">
        <f t="shared" ca="1" si="216"/>
        <v>614248.87434741925</v>
      </c>
      <c r="CD117" s="59">
        <f t="shared" ca="1" si="216"/>
        <v>614248.87434741925</v>
      </c>
      <c r="CE117" s="59">
        <f t="shared" ca="1" si="216"/>
        <v>614248.87434741925</v>
      </c>
      <c r="CF117" s="59">
        <f t="shared" ca="1" si="216"/>
        <v>627484.53013491933</v>
      </c>
      <c r="CG117" s="59">
        <f t="shared" ca="1" si="216"/>
        <v>627484.53013491933</v>
      </c>
      <c r="CH117" s="59">
        <f t="shared" ca="1" si="216"/>
        <v>627484.53013491933</v>
      </c>
      <c r="CI117" s="59">
        <f t="shared" ca="1" si="216"/>
        <v>627484.53013491933</v>
      </c>
      <c r="CJ117" s="59">
        <f t="shared" ca="1" si="216"/>
        <v>627484.53013491933</v>
      </c>
      <c r="CK117" s="59">
        <f t="shared" ca="1" si="216"/>
        <v>627484.53013491933</v>
      </c>
      <c r="CL117" s="59">
        <f t="shared" ca="1" si="216"/>
        <v>627484.53013491933</v>
      </c>
      <c r="CM117" s="59">
        <f t="shared" ca="1" si="216"/>
        <v>641117.25559604424</v>
      </c>
      <c r="CN117" s="59">
        <f t="shared" ca="1" si="216"/>
        <v>641117.25559604424</v>
      </c>
      <c r="CO117" s="59">
        <f t="shared" ca="1" si="216"/>
        <v>641117.25559604424</v>
      </c>
      <c r="CP117" s="59">
        <f t="shared" ca="1" si="216"/>
        <v>641117.25559604424</v>
      </c>
      <c r="CQ117" s="59">
        <f t="shared" ca="1" si="216"/>
        <v>641117.25559604424</v>
      </c>
      <c r="CR117" s="59">
        <f t="shared" ca="1" si="216"/>
        <v>134641344.25848314</v>
      </c>
      <c r="CS117" s="57"/>
    </row>
    <row r="118" spans="1:97" s="56" customFormat="1" ht="12.75" x14ac:dyDescent="0.2">
      <c r="A118" s="57"/>
      <c r="B118" s="57"/>
      <c r="C118" s="57"/>
      <c r="D118" s="57"/>
      <c r="E118" s="57"/>
      <c r="F118" s="59">
        <f ca="1">SUM(G118:CR118)</f>
        <v>125020944.50341387</v>
      </c>
      <c r="G118" s="59">
        <f ca="1">G72</f>
        <v>-23075000</v>
      </c>
      <c r="H118" s="59">
        <f t="shared" ref="H118:BS118" ca="1" si="217">H72</f>
        <v>-2875000</v>
      </c>
      <c r="I118" s="59">
        <f t="shared" ca="1" si="217"/>
        <v>-2875000</v>
      </c>
      <c r="J118" s="59">
        <f t="shared" ca="1" si="217"/>
        <v>-2875000</v>
      </c>
      <c r="K118" s="59">
        <f t="shared" ca="1" si="217"/>
        <v>-2875000</v>
      </c>
      <c r="L118" s="59">
        <f t="shared" ca="1" si="217"/>
        <v>-2875000</v>
      </c>
      <c r="M118" s="59">
        <f t="shared" ca="1" si="217"/>
        <v>-2875000</v>
      </c>
      <c r="N118" s="59">
        <f t="shared" ca="1" si="217"/>
        <v>-2616652.5871773735</v>
      </c>
      <c r="O118" s="59">
        <f t="shared" ca="1" si="217"/>
        <v>0</v>
      </c>
      <c r="P118" s="59">
        <f t="shared" ca="1" si="217"/>
        <v>0</v>
      </c>
      <c r="Q118" s="59">
        <f t="shared" ca="1" si="217"/>
        <v>0</v>
      </c>
      <c r="R118" s="59">
        <f t="shared" ca="1" si="217"/>
        <v>0</v>
      </c>
      <c r="S118" s="59">
        <f t="shared" ca="1" si="217"/>
        <v>0</v>
      </c>
      <c r="T118" s="59">
        <f t="shared" ca="1" si="217"/>
        <v>0</v>
      </c>
      <c r="U118" s="59">
        <f t="shared" ca="1" si="217"/>
        <v>0</v>
      </c>
      <c r="V118" s="59">
        <f t="shared" ca="1" si="217"/>
        <v>0</v>
      </c>
      <c r="W118" s="59">
        <f t="shared" ca="1" si="217"/>
        <v>0</v>
      </c>
      <c r="X118" s="59">
        <f t="shared" ca="1" si="217"/>
        <v>0</v>
      </c>
      <c r="Y118" s="59">
        <f t="shared" ca="1" si="217"/>
        <v>0</v>
      </c>
      <c r="Z118" s="59">
        <f t="shared" ca="1" si="217"/>
        <v>0</v>
      </c>
      <c r="AA118" s="59">
        <f t="shared" ca="1" si="217"/>
        <v>0</v>
      </c>
      <c r="AB118" s="59">
        <f t="shared" ca="1" si="217"/>
        <v>0</v>
      </c>
      <c r="AC118" s="59">
        <f t="shared" ca="1" si="217"/>
        <v>0</v>
      </c>
      <c r="AD118" s="59">
        <f t="shared" ca="1" si="217"/>
        <v>0</v>
      </c>
      <c r="AE118" s="59">
        <f t="shared" ca="1" si="217"/>
        <v>-133333.33333333334</v>
      </c>
      <c r="AF118" s="59">
        <f t="shared" ca="1" si="217"/>
        <v>-133333.33333333334</v>
      </c>
      <c r="AG118" s="59">
        <f t="shared" ca="1" si="217"/>
        <v>-133333.33333333334</v>
      </c>
      <c r="AH118" s="59">
        <f t="shared" ca="1" si="217"/>
        <v>23636.166059919342</v>
      </c>
      <c r="AI118" s="59">
        <f t="shared" ca="1" si="217"/>
        <v>23636.166059919342</v>
      </c>
      <c r="AJ118" s="59">
        <f t="shared" ca="1" si="217"/>
        <v>122386.16605991934</v>
      </c>
      <c r="AK118" s="59">
        <f t="shared" ca="1" si="217"/>
        <v>122386.16605991934</v>
      </c>
      <c r="AL118" s="59">
        <f t="shared" ca="1" si="217"/>
        <v>122386.16605991934</v>
      </c>
      <c r="AM118" s="59">
        <f t="shared" ca="1" si="217"/>
        <v>526136.1660599194</v>
      </c>
      <c r="AN118" s="59">
        <f t="shared" ca="1" si="217"/>
        <v>526136.1660599194</v>
      </c>
      <c r="AO118" s="59">
        <f t="shared" ca="1" si="217"/>
        <v>526136.1660599194</v>
      </c>
      <c r="AP118" s="59">
        <f t="shared" ca="1" si="217"/>
        <v>526136.1660599194</v>
      </c>
      <c r="AQ118" s="59">
        <f t="shared" ca="1" si="217"/>
        <v>538248.6660599194</v>
      </c>
      <c r="AR118" s="59">
        <f t="shared" ca="1" si="217"/>
        <v>538248.6660599194</v>
      </c>
      <c r="AS118" s="59">
        <f t="shared" ca="1" si="217"/>
        <v>538248.6660599194</v>
      </c>
      <c r="AT118" s="59">
        <f t="shared" ca="1" si="217"/>
        <v>538248.6660599194</v>
      </c>
      <c r="AU118" s="59">
        <f t="shared" ca="1" si="217"/>
        <v>538248.6660599194</v>
      </c>
      <c r="AV118" s="59">
        <f t="shared" ca="1" si="217"/>
        <v>550361.1660599194</v>
      </c>
      <c r="AW118" s="59">
        <f t="shared" ca="1" si="217"/>
        <v>550361.1660599194</v>
      </c>
      <c r="AX118" s="59">
        <f t="shared" ca="1" si="217"/>
        <v>550361.1660599194</v>
      </c>
      <c r="AY118" s="59">
        <f t="shared" ca="1" si="217"/>
        <v>550361.1660599194</v>
      </c>
      <c r="AZ118" s="59">
        <f t="shared" ca="1" si="217"/>
        <v>550361.1660599194</v>
      </c>
      <c r="BA118" s="59">
        <f t="shared" ca="1" si="217"/>
        <v>550361.1660599194</v>
      </c>
      <c r="BB118" s="59">
        <f t="shared" ca="1" si="217"/>
        <v>550361.1660599194</v>
      </c>
      <c r="BC118" s="59">
        <f t="shared" ca="1" si="217"/>
        <v>562837.0410599194</v>
      </c>
      <c r="BD118" s="59">
        <f t="shared" ca="1" si="217"/>
        <v>562837.0410599194</v>
      </c>
      <c r="BE118" s="59">
        <f t="shared" ca="1" si="217"/>
        <v>562837.0410599194</v>
      </c>
      <c r="BF118" s="59">
        <f t="shared" ca="1" si="217"/>
        <v>562837.0410599194</v>
      </c>
      <c r="BG118" s="59">
        <f t="shared" ca="1" si="217"/>
        <v>562837.0410599194</v>
      </c>
      <c r="BH118" s="59">
        <f t="shared" ca="1" si="217"/>
        <v>575312.9160599194</v>
      </c>
      <c r="BI118" s="59">
        <f t="shared" ca="1" si="217"/>
        <v>575312.9160599194</v>
      </c>
      <c r="BJ118" s="59">
        <f t="shared" ca="1" si="217"/>
        <v>575312.9160599194</v>
      </c>
      <c r="BK118" s="59">
        <f t="shared" ca="1" si="217"/>
        <v>575312.9160599194</v>
      </c>
      <c r="BL118" s="59">
        <f t="shared" ca="1" si="217"/>
        <v>575312.9160599194</v>
      </c>
      <c r="BM118" s="59">
        <f t="shared" ca="1" si="217"/>
        <v>575312.9160599194</v>
      </c>
      <c r="BN118" s="59">
        <f t="shared" ca="1" si="217"/>
        <v>575312.9160599194</v>
      </c>
      <c r="BO118" s="59">
        <f t="shared" ca="1" si="217"/>
        <v>588163.06730991928</v>
      </c>
      <c r="BP118" s="59">
        <f t="shared" ca="1" si="217"/>
        <v>588163.06730991928</v>
      </c>
      <c r="BQ118" s="59">
        <f t="shared" ca="1" si="217"/>
        <v>588163.06730991928</v>
      </c>
      <c r="BR118" s="59">
        <f t="shared" ca="1" si="217"/>
        <v>588163.06730991928</v>
      </c>
      <c r="BS118" s="59">
        <f t="shared" ca="1" si="217"/>
        <v>588163.06730991928</v>
      </c>
      <c r="BT118" s="59">
        <f t="shared" ref="BT118:CR118" ca="1" si="218">BT72</f>
        <v>601013.21855991916</v>
      </c>
      <c r="BU118" s="59">
        <f t="shared" ca="1" si="218"/>
        <v>601013.21855991916</v>
      </c>
      <c r="BV118" s="59">
        <f t="shared" ca="1" si="218"/>
        <v>601013.21855991916</v>
      </c>
      <c r="BW118" s="59">
        <f t="shared" ca="1" si="218"/>
        <v>601013.21855991916</v>
      </c>
      <c r="BX118" s="59">
        <f t="shared" ca="1" si="218"/>
        <v>601013.21855991916</v>
      </c>
      <c r="BY118" s="59">
        <f t="shared" ca="1" si="218"/>
        <v>601013.21855991916</v>
      </c>
      <c r="BZ118" s="59">
        <f t="shared" ca="1" si="218"/>
        <v>601013.21855991916</v>
      </c>
      <c r="CA118" s="59">
        <f t="shared" ca="1" si="218"/>
        <v>614248.87434741925</v>
      </c>
      <c r="CB118" s="59">
        <f t="shared" ca="1" si="218"/>
        <v>614248.87434741925</v>
      </c>
      <c r="CC118" s="59">
        <f t="shared" ca="1" si="218"/>
        <v>614248.87434741925</v>
      </c>
      <c r="CD118" s="59">
        <f t="shared" ca="1" si="218"/>
        <v>614248.87434741925</v>
      </c>
      <c r="CE118" s="59">
        <f t="shared" ca="1" si="218"/>
        <v>614248.87434741925</v>
      </c>
      <c r="CF118" s="59">
        <f t="shared" ca="1" si="218"/>
        <v>627484.53013491933</v>
      </c>
      <c r="CG118" s="59">
        <f t="shared" ca="1" si="218"/>
        <v>627484.53013491933</v>
      </c>
      <c r="CH118" s="59">
        <f t="shared" ca="1" si="218"/>
        <v>627484.53013491933</v>
      </c>
      <c r="CI118" s="59">
        <f t="shared" ca="1" si="218"/>
        <v>627484.53013491933</v>
      </c>
      <c r="CJ118" s="59">
        <f t="shared" ca="1" si="218"/>
        <v>627484.53013491933</v>
      </c>
      <c r="CK118" s="59">
        <f t="shared" ca="1" si="218"/>
        <v>627484.53013491933</v>
      </c>
      <c r="CL118" s="59">
        <f t="shared" ca="1" si="218"/>
        <v>627484.53013491933</v>
      </c>
      <c r="CM118" s="59">
        <f t="shared" ca="1" si="218"/>
        <v>641117.25559604424</v>
      </c>
      <c r="CN118" s="59">
        <f t="shared" ca="1" si="218"/>
        <v>641117.25559604424</v>
      </c>
      <c r="CO118" s="59">
        <f t="shared" ca="1" si="218"/>
        <v>641117.25559604424</v>
      </c>
      <c r="CP118" s="59">
        <f t="shared" ca="1" si="218"/>
        <v>641117.25559604424</v>
      </c>
      <c r="CQ118" s="59">
        <f t="shared" ca="1" si="218"/>
        <v>641117.25559604424</v>
      </c>
      <c r="CR118" s="59">
        <f t="shared" ca="1" si="218"/>
        <v>134641344.25848314</v>
      </c>
      <c r="CS118" s="57"/>
    </row>
  </sheetData>
  <hyperlinks>
    <hyperlink ref="B4" r:id="rId1" xr:uid="{E4666DD7-30EB-4EC2-8ECA-BED86C4415F5}"/>
  </hyperlinks>
  <pageMargins left="0.7" right="0.7" top="0.75" bottom="0.75" header="0.3" footer="0.3"/>
  <pageSetup scale="10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Modeling Exercise Complete</vt:lpstr>
      <vt:lpstr>Breakeven</vt:lpstr>
      <vt:lpstr>NRA</vt:lpstr>
      <vt:lpstr>'Modeling Exercise Complete'!Print_Area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2017-11-23T18:08:37Z</dcterms:created>
  <dcterms:modified xsi:type="dcterms:W3CDTF">2019-06-07T01:55:01Z</dcterms:modified>
</cp:coreProperties>
</file>