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Learnings\1 Quarantine Learning\1 SIDE HUSTLE_ELOQUENS\1. ELOQUENS_JSRP_BUILD AND SELL MODEL\1 FINAL_BABA's GRACE\1 Final Files\1 ACRE_Blogposts\References\"/>
    </mc:Choice>
  </mc:AlternateContent>
  <xr:revisionPtr revIDLastSave="0" documentId="13_ncr:1_{82D37812-9FB3-46EB-B468-280DF7BA6775}" xr6:coauthVersionLast="47" xr6:coauthVersionMax="47" xr10:uidLastSave="{00000000-0000-0000-0000-000000000000}"/>
  <bookViews>
    <workbookView xWindow="-110" yWindow="-110" windowWidth="19420" windowHeight="10300" xr2:uid="{D95A4D82-B862-4616-82F2-43C892A74E08}"/>
  </bookViews>
  <sheets>
    <sheet name="FM_2_FS" sheetId="1" r:id="rId1"/>
  </sheets>
  <definedNames>
    <definedName name="_xlnm.Print_Area" localSheetId="0">FM_2_FS!$A$2:$W$111</definedName>
    <definedName name="_xlnm.Print_Titles" localSheetId="0">FM_2_FS!$2:$2</definedName>
  </definedNames>
  <calcPr calcId="191029" iterate="1" iterateCount="10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W11" i="1" l="1"/>
  <c r="V11" i="1"/>
  <c r="U11" i="1"/>
  <c r="T11" i="1"/>
  <c r="S11" i="1"/>
  <c r="R11" i="1"/>
  <c r="W10" i="1"/>
  <c r="V10" i="1"/>
  <c r="U10" i="1"/>
  <c r="T10" i="1"/>
  <c r="S10" i="1"/>
  <c r="R10" i="1"/>
  <c r="T84" i="1"/>
  <c r="T85" i="1" s="1"/>
  <c r="U84" i="1" s="1"/>
  <c r="U85" i="1" s="1"/>
  <c r="V84" i="1" s="1"/>
  <c r="V85" i="1" s="1"/>
  <c r="W84" i="1" s="1"/>
  <c r="W85" i="1" s="1"/>
  <c r="S84" i="1"/>
  <c r="S85" i="1" s="1"/>
  <c r="R85" i="1"/>
  <c r="W83" i="1"/>
  <c r="V83" i="1"/>
  <c r="U83" i="1"/>
  <c r="T83" i="1"/>
  <c r="S83" i="1"/>
  <c r="R83" i="1"/>
  <c r="W82" i="1"/>
  <c r="V82" i="1"/>
  <c r="U82" i="1"/>
  <c r="T82" i="1"/>
  <c r="S82" i="1"/>
  <c r="R82" i="1"/>
  <c r="R81" i="1"/>
  <c r="S81" i="1"/>
  <c r="T81" i="1"/>
  <c r="U81" i="1"/>
  <c r="V81" i="1"/>
  <c r="W81" i="1"/>
  <c r="R80" i="1"/>
  <c r="S80" i="1"/>
  <c r="T80" i="1"/>
  <c r="U80" i="1"/>
  <c r="V80" i="1"/>
  <c r="W80" i="1"/>
  <c r="R79" i="1"/>
  <c r="S79" i="1"/>
  <c r="T79" i="1"/>
  <c r="U79" i="1"/>
  <c r="V79" i="1"/>
  <c r="W79" i="1"/>
  <c r="W78" i="1"/>
  <c r="V78" i="1"/>
  <c r="U78" i="1"/>
  <c r="T78" i="1"/>
  <c r="S78" i="1"/>
  <c r="R78" i="1"/>
  <c r="W17" i="1"/>
  <c r="V17" i="1"/>
  <c r="U17" i="1"/>
  <c r="T17" i="1"/>
  <c r="S17" i="1"/>
  <c r="R17" i="1"/>
  <c r="W14" i="1"/>
  <c r="V14" i="1"/>
  <c r="U14" i="1"/>
  <c r="T14" i="1"/>
  <c r="S14" i="1"/>
  <c r="R14" i="1"/>
  <c r="R16" i="1"/>
  <c r="S16" i="1"/>
  <c r="T16" i="1"/>
  <c r="U16" i="1"/>
  <c r="V16" i="1"/>
  <c r="W16" i="1"/>
  <c r="R15" i="1"/>
  <c r="S15" i="1"/>
  <c r="T15" i="1"/>
  <c r="U15" i="1"/>
  <c r="V15" i="1"/>
  <c r="W15" i="1"/>
  <c r="R13" i="1"/>
  <c r="S13" i="1"/>
  <c r="T13" i="1"/>
  <c r="U13" i="1"/>
  <c r="V13" i="1"/>
  <c r="W13" i="1"/>
  <c r="R9" i="1"/>
  <c r="S9" i="1"/>
  <c r="T9" i="1"/>
  <c r="U9" i="1"/>
  <c r="V9" i="1"/>
  <c r="W9" i="1"/>
  <c r="T26" i="1"/>
  <c r="S26" i="1"/>
  <c r="U22" i="1"/>
  <c r="U26" i="1" s="1"/>
  <c r="V22" i="1" s="1"/>
  <c r="V26" i="1" s="1"/>
  <c r="W22" i="1" s="1"/>
  <c r="W26" i="1" s="1"/>
  <c r="T22" i="1"/>
  <c r="S22" i="1"/>
  <c r="R26" i="1"/>
  <c r="T28" i="1"/>
  <c r="T32" i="1" s="1"/>
  <c r="U28" i="1" s="1"/>
  <c r="U32" i="1" s="1"/>
  <c r="V28" i="1" s="1"/>
  <c r="V32" i="1" s="1"/>
  <c r="W28" i="1" s="1"/>
  <c r="W32" i="1" s="1"/>
  <c r="S28" i="1"/>
  <c r="S32" i="1"/>
  <c r="R32" i="1"/>
  <c r="R29" i="1"/>
  <c r="S29" i="1"/>
  <c r="T29" i="1"/>
  <c r="U29" i="1"/>
  <c r="V29" i="1"/>
  <c r="W29" i="1"/>
  <c r="R23" i="1"/>
  <c r="S23" i="1"/>
  <c r="T23" i="1"/>
  <c r="U23" i="1"/>
  <c r="V23" i="1"/>
  <c r="W23" i="1"/>
  <c r="W56" i="1"/>
  <c r="V56" i="1"/>
  <c r="U56" i="1"/>
  <c r="T56" i="1"/>
  <c r="S56" i="1"/>
  <c r="W55" i="1"/>
  <c r="V55" i="1"/>
  <c r="U55" i="1"/>
  <c r="T55" i="1"/>
  <c r="S55" i="1"/>
  <c r="R56" i="1"/>
  <c r="R55" i="1"/>
  <c r="W53" i="1"/>
  <c r="V53" i="1"/>
  <c r="U53" i="1"/>
  <c r="T53" i="1"/>
  <c r="S53" i="1"/>
  <c r="R53" i="1"/>
  <c r="W47" i="1"/>
  <c r="V47" i="1"/>
  <c r="U47" i="1"/>
  <c r="T47" i="1"/>
  <c r="S47" i="1"/>
  <c r="R47" i="1"/>
  <c r="W46" i="1"/>
  <c r="V46" i="1"/>
  <c r="U46" i="1"/>
  <c r="T46" i="1"/>
  <c r="S46" i="1"/>
  <c r="R46" i="1"/>
  <c r="R45" i="1"/>
  <c r="S45" i="1"/>
  <c r="T45" i="1"/>
  <c r="U45" i="1"/>
  <c r="V45" i="1"/>
  <c r="W45" i="1"/>
  <c r="R43" i="1"/>
  <c r="S43" i="1"/>
  <c r="T43" i="1"/>
  <c r="U43" i="1"/>
  <c r="V43" i="1"/>
  <c r="W43" i="1"/>
  <c r="R44" i="1"/>
  <c r="S44" i="1"/>
  <c r="T44" i="1"/>
  <c r="U44" i="1"/>
  <c r="V44" i="1"/>
  <c r="W44" i="1"/>
  <c r="R42" i="1"/>
  <c r="S42" i="1"/>
  <c r="T42" i="1"/>
  <c r="U42" i="1"/>
  <c r="V42" i="1"/>
  <c r="W42" i="1"/>
  <c r="W41" i="1"/>
  <c r="V41" i="1"/>
  <c r="U41" i="1"/>
  <c r="T41" i="1"/>
  <c r="S41" i="1"/>
  <c r="R41" i="1"/>
  <c r="W39" i="1"/>
  <c r="V39" i="1"/>
  <c r="U39" i="1"/>
  <c r="T39" i="1"/>
  <c r="S39" i="1"/>
  <c r="R39" i="1"/>
  <c r="W38" i="1"/>
  <c r="V38" i="1"/>
  <c r="U38" i="1"/>
  <c r="T38" i="1"/>
  <c r="S38" i="1"/>
  <c r="R38" i="1"/>
  <c r="W37" i="1"/>
  <c r="V37" i="1"/>
  <c r="U37" i="1"/>
  <c r="T37" i="1"/>
  <c r="S37" i="1"/>
  <c r="R37" i="1"/>
  <c r="W31" i="1"/>
  <c r="V31" i="1"/>
  <c r="U31" i="1"/>
  <c r="T31" i="1"/>
  <c r="S31" i="1"/>
  <c r="R31" i="1"/>
  <c r="W25" i="1"/>
  <c r="V25" i="1"/>
  <c r="U25" i="1"/>
  <c r="T25" i="1"/>
  <c r="S25" i="1"/>
  <c r="R25" i="1"/>
  <c r="W30" i="1"/>
  <c r="V30" i="1"/>
  <c r="U30" i="1"/>
  <c r="T30" i="1"/>
  <c r="S30" i="1"/>
  <c r="R30" i="1"/>
  <c r="W24" i="1"/>
  <c r="V24" i="1"/>
  <c r="U24" i="1"/>
  <c r="T24" i="1"/>
  <c r="S24" i="1"/>
  <c r="R24" i="1"/>
  <c r="W48" i="1"/>
  <c r="V48" i="1"/>
  <c r="U48" i="1"/>
  <c r="T48" i="1"/>
  <c r="T51" i="1" s="1"/>
  <c r="T62" i="1" s="1"/>
  <c r="T66" i="1" s="1"/>
  <c r="S48" i="1"/>
  <c r="R48" i="1"/>
  <c r="W75" i="1"/>
  <c r="V75" i="1"/>
  <c r="U75" i="1"/>
  <c r="T75" i="1"/>
  <c r="S75" i="1"/>
  <c r="R75" i="1"/>
  <c r="R76" i="1"/>
  <c r="S76" i="1"/>
  <c r="T76" i="1"/>
  <c r="U76" i="1"/>
  <c r="V76" i="1"/>
  <c r="W76" i="1"/>
  <c r="R77" i="1"/>
  <c r="S77" i="1"/>
  <c r="T77" i="1"/>
  <c r="U77" i="1"/>
  <c r="V77" i="1"/>
  <c r="W77" i="1"/>
  <c r="R74" i="1"/>
  <c r="S74" i="1"/>
  <c r="T74" i="1"/>
  <c r="U74" i="1"/>
  <c r="V74" i="1"/>
  <c r="W74" i="1"/>
  <c r="T103" i="1"/>
  <c r="T108" i="1" s="1"/>
  <c r="U103" i="1" s="1"/>
  <c r="U108" i="1" s="1"/>
  <c r="V103" i="1" s="1"/>
  <c r="V108" i="1" s="1"/>
  <c r="W103" i="1" s="1"/>
  <c r="W108" i="1" s="1"/>
  <c r="S103" i="1"/>
  <c r="S108" i="1"/>
  <c r="R108" i="1"/>
  <c r="W105" i="1"/>
  <c r="V105" i="1"/>
  <c r="U105" i="1"/>
  <c r="T105" i="1"/>
  <c r="S105" i="1"/>
  <c r="R105" i="1"/>
  <c r="W107" i="1"/>
  <c r="V107" i="1"/>
  <c r="U107" i="1"/>
  <c r="T107" i="1"/>
  <c r="S107" i="1"/>
  <c r="W106" i="1"/>
  <c r="V106" i="1"/>
  <c r="U106" i="1"/>
  <c r="T106" i="1"/>
  <c r="S106" i="1"/>
  <c r="R107" i="1"/>
  <c r="R106" i="1"/>
  <c r="R104" i="1"/>
  <c r="S104" i="1"/>
  <c r="T104" i="1"/>
  <c r="U104" i="1"/>
  <c r="V104" i="1"/>
  <c r="W104" i="1"/>
  <c r="W72" i="1"/>
  <c r="V72" i="1"/>
  <c r="U72" i="1"/>
  <c r="T72" i="1"/>
  <c r="S72" i="1"/>
  <c r="R72" i="1"/>
  <c r="W71" i="1"/>
  <c r="V71" i="1"/>
  <c r="U71" i="1"/>
  <c r="T71" i="1"/>
  <c r="S71" i="1"/>
  <c r="R71" i="1"/>
  <c r="W70" i="1"/>
  <c r="V70" i="1"/>
  <c r="U70" i="1"/>
  <c r="T70" i="1"/>
  <c r="S70" i="1"/>
  <c r="R70" i="1"/>
  <c r="T100" i="1"/>
  <c r="S100" i="1"/>
  <c r="T97" i="1" s="1"/>
  <c r="U97" i="1"/>
  <c r="U100" i="1" s="1"/>
  <c r="V97" i="1" s="1"/>
  <c r="V100" i="1" s="1"/>
  <c r="W97" i="1" s="1"/>
  <c r="W100" i="1" s="1"/>
  <c r="S97" i="1"/>
  <c r="R100" i="1"/>
  <c r="W99" i="1"/>
  <c r="V99" i="1"/>
  <c r="U99" i="1"/>
  <c r="T99" i="1"/>
  <c r="S99" i="1"/>
  <c r="R99" i="1"/>
  <c r="W98" i="1"/>
  <c r="V98" i="1"/>
  <c r="U98" i="1"/>
  <c r="T98" i="1"/>
  <c r="S98" i="1"/>
  <c r="R98" i="1"/>
  <c r="W64" i="1"/>
  <c r="V64" i="1"/>
  <c r="U64" i="1"/>
  <c r="T64" i="1"/>
  <c r="S64" i="1"/>
  <c r="R64" i="1"/>
  <c r="W63" i="1"/>
  <c r="V63" i="1"/>
  <c r="U63" i="1"/>
  <c r="T63" i="1"/>
  <c r="S63" i="1"/>
  <c r="R63" i="1"/>
  <c r="W51" i="1"/>
  <c r="W62" i="1" s="1"/>
  <c r="W66" i="1" s="1"/>
  <c r="V51" i="1"/>
  <c r="V62" i="1" s="1"/>
  <c r="V66" i="1" s="1"/>
  <c r="U51" i="1"/>
  <c r="U62" i="1" s="1"/>
  <c r="U66" i="1" s="1"/>
  <c r="R49" i="1"/>
  <c r="S49" i="1"/>
  <c r="T49" i="1"/>
  <c r="U49" i="1"/>
  <c r="V49" i="1"/>
  <c r="W49" i="1"/>
  <c r="R50" i="1"/>
  <c r="S50" i="1"/>
  <c r="T50" i="1"/>
  <c r="U50" i="1"/>
  <c r="V50" i="1"/>
  <c r="W50" i="1"/>
  <c r="W69" i="1"/>
  <c r="V69" i="1"/>
  <c r="U69" i="1"/>
  <c r="T69" i="1"/>
  <c r="S69" i="1"/>
  <c r="R69" i="1"/>
  <c r="W68" i="1"/>
  <c r="V68" i="1"/>
  <c r="U68" i="1"/>
  <c r="T68" i="1"/>
  <c r="S68" i="1"/>
  <c r="R68" i="1"/>
  <c r="R7" i="1"/>
  <c r="S7" i="1"/>
  <c r="T7" i="1"/>
  <c r="U7" i="1"/>
  <c r="V7" i="1"/>
  <c r="W7" i="1"/>
  <c r="S92" i="1"/>
  <c r="R92" i="1"/>
  <c r="R91" i="1"/>
  <c r="W93" i="1"/>
  <c r="V93" i="1"/>
  <c r="U93" i="1"/>
  <c r="T93" i="1"/>
  <c r="S93" i="1"/>
  <c r="R93" i="1"/>
  <c r="W90" i="1"/>
  <c r="V90" i="1"/>
  <c r="U90" i="1"/>
  <c r="T90" i="1"/>
  <c r="S90" i="1"/>
  <c r="R90" i="1"/>
  <c r="J55" i="1"/>
  <c r="I55" i="1"/>
  <c r="H55" i="1"/>
  <c r="G55" i="1"/>
  <c r="F55" i="1"/>
  <c r="K55" i="1"/>
  <c r="O56" i="1"/>
  <c r="O55" i="1"/>
  <c r="G84" i="1"/>
  <c r="F84" i="1"/>
  <c r="S51" i="1" l="1"/>
  <c r="S62" i="1" s="1"/>
  <c r="S66" i="1" s="1"/>
  <c r="R51" i="1"/>
  <c r="R62" i="1" s="1"/>
  <c r="R66" i="1" s="1"/>
  <c r="R94" i="1"/>
  <c r="S89" i="1" s="1"/>
  <c r="S91" i="1" s="1"/>
  <c r="F50" i="1"/>
  <c r="F28" i="1"/>
  <c r="S94" i="1" l="1"/>
  <c r="T89" i="1" s="1"/>
  <c r="T92" i="1" s="1"/>
  <c r="T91" i="1"/>
  <c r="T94" i="1" s="1"/>
  <c r="U89" i="1" s="1"/>
  <c r="U92" i="1" s="1"/>
  <c r="R87" i="1"/>
  <c r="R60" i="1"/>
  <c r="R20" i="1"/>
  <c r="R35" i="1"/>
  <c r="R5" i="1"/>
  <c r="U91" i="1" l="1"/>
  <c r="U94" i="1" s="1"/>
  <c r="V89" i="1" s="1"/>
  <c r="V92" i="1" s="1"/>
  <c r="F74" i="1"/>
  <c r="F79" i="1"/>
  <c r="E62" i="1"/>
  <c r="K54" i="1"/>
  <c r="K37" i="1"/>
  <c r="K39" i="1" s="1"/>
  <c r="K41" i="1" s="1"/>
  <c r="K44" i="1" s="1"/>
  <c r="J37" i="1"/>
  <c r="J39" i="1" s="1"/>
  <c r="J41" i="1" s="1"/>
  <c r="J44" i="1" s="1"/>
  <c r="I37" i="1"/>
  <c r="I39" i="1" s="1"/>
  <c r="I41" i="1" s="1"/>
  <c r="I44" i="1" s="1"/>
  <c r="H37" i="1"/>
  <c r="H39" i="1" s="1"/>
  <c r="H41" i="1" s="1"/>
  <c r="H44" i="1" s="1"/>
  <c r="G37" i="1"/>
  <c r="G39" i="1" s="1"/>
  <c r="G41" i="1" s="1"/>
  <c r="G44" i="1" s="1"/>
  <c r="F37" i="1"/>
  <c r="F39" i="1" s="1"/>
  <c r="F41" i="1" s="1"/>
  <c r="F44" i="1" s="1"/>
  <c r="J53" i="1"/>
  <c r="J56" i="1" s="1"/>
  <c r="I53" i="1"/>
  <c r="I56" i="1" s="1"/>
  <c r="H53" i="1"/>
  <c r="H56" i="1" s="1"/>
  <c r="G53" i="1"/>
  <c r="G56" i="1" s="1"/>
  <c r="F53" i="1"/>
  <c r="F56" i="1" s="1"/>
  <c r="K70" i="1"/>
  <c r="K71" i="1" s="1"/>
  <c r="J70" i="1"/>
  <c r="J71" i="1" s="1"/>
  <c r="I70" i="1"/>
  <c r="I71" i="1" s="1"/>
  <c r="H70" i="1"/>
  <c r="G70" i="1"/>
  <c r="G71" i="1" s="1"/>
  <c r="K51" i="1"/>
  <c r="K52" i="1" s="1"/>
  <c r="K53" i="1" s="1"/>
  <c r="F88" i="1"/>
  <c r="F46" i="1" s="1"/>
  <c r="K81" i="1"/>
  <c r="J81" i="1"/>
  <c r="I81" i="1"/>
  <c r="H81" i="1"/>
  <c r="G81" i="1"/>
  <c r="F32" i="1"/>
  <c r="F60" i="1"/>
  <c r="F66" i="1"/>
  <c r="K31" i="1"/>
  <c r="J31" i="1"/>
  <c r="I31" i="1"/>
  <c r="H31" i="1"/>
  <c r="G31" i="1"/>
  <c r="K30" i="1"/>
  <c r="J30" i="1"/>
  <c r="I30" i="1"/>
  <c r="H30" i="1"/>
  <c r="G30" i="1"/>
  <c r="K17" i="1"/>
  <c r="K20" i="1" s="1"/>
  <c r="K23" i="1" s="1"/>
  <c r="K24" i="1" s="1"/>
  <c r="J17" i="1"/>
  <c r="J20" i="1" s="1"/>
  <c r="J23" i="1" s="1"/>
  <c r="J24" i="1" s="1"/>
  <c r="I17" i="1"/>
  <c r="I20" i="1" s="1"/>
  <c r="I23" i="1" s="1"/>
  <c r="I24" i="1" s="1"/>
  <c r="H17" i="1"/>
  <c r="H20" i="1" s="1"/>
  <c r="H23" i="1" s="1"/>
  <c r="H24" i="1" s="1"/>
  <c r="G17" i="1"/>
  <c r="G20" i="1" s="1"/>
  <c r="G23" i="1" s="1"/>
  <c r="G24" i="1" s="1"/>
  <c r="F17" i="1"/>
  <c r="F20" i="1" s="1"/>
  <c r="E22" i="1" s="1"/>
  <c r="G13" i="1"/>
  <c r="V91" i="1" l="1"/>
  <c r="V94" i="1" s="1"/>
  <c r="W89" i="1" s="1"/>
  <c r="W92" i="1" s="1"/>
  <c r="G50" i="1"/>
  <c r="G28" i="1"/>
  <c r="S60" i="1"/>
  <c r="S87" i="1"/>
  <c r="S35" i="1"/>
  <c r="S20" i="1"/>
  <c r="H13" i="1"/>
  <c r="S5" i="1"/>
  <c r="G79" i="1"/>
  <c r="G74" i="1"/>
  <c r="F89" i="1"/>
  <c r="F47" i="1" s="1"/>
  <c r="F45" i="1" s="1"/>
  <c r="F48" i="1" s="1"/>
  <c r="I32" i="1"/>
  <c r="H71" i="1"/>
  <c r="G60" i="1"/>
  <c r="H32" i="1"/>
  <c r="J32" i="1"/>
  <c r="G32" i="1"/>
  <c r="K32" i="1"/>
  <c r="F23" i="1"/>
  <c r="E18" i="1"/>
  <c r="E19" i="1"/>
  <c r="E15" i="1"/>
  <c r="E16" i="1"/>
  <c r="W91" i="1" l="1"/>
  <c r="W94" i="1" s="1"/>
  <c r="H50" i="1"/>
  <c r="H28" i="1"/>
  <c r="T60" i="1"/>
  <c r="T87" i="1"/>
  <c r="T35" i="1"/>
  <c r="T20" i="1"/>
  <c r="H60" i="1"/>
  <c r="H74" i="1"/>
  <c r="H79" i="1"/>
  <c r="I13" i="1"/>
  <c r="T5" i="1"/>
  <c r="F83" i="1"/>
  <c r="F82" i="1" s="1"/>
  <c r="F57" i="1"/>
  <c r="E23" i="1"/>
  <c r="E24" i="1" s="1"/>
  <c r="F81" i="1"/>
  <c r="E17" i="1"/>
  <c r="E20" i="1" s="1"/>
  <c r="F24" i="1"/>
  <c r="I28" i="1" l="1"/>
  <c r="I50" i="1"/>
  <c r="U60" i="1"/>
  <c r="U87" i="1"/>
  <c r="U35" i="1"/>
  <c r="U20" i="1"/>
  <c r="J13" i="1"/>
  <c r="U5" i="1"/>
  <c r="I74" i="1"/>
  <c r="I60" i="1"/>
  <c r="I79" i="1"/>
  <c r="F61" i="1"/>
  <c r="F62" i="1"/>
  <c r="G87" i="1"/>
  <c r="I87" i="1"/>
  <c r="K87" i="1"/>
  <c r="H87" i="1"/>
  <c r="J87" i="1"/>
  <c r="F85" i="1"/>
  <c r="G80" i="1" s="1"/>
  <c r="G88" i="1" s="1"/>
  <c r="G46" i="1" s="1"/>
  <c r="J50" i="1" l="1"/>
  <c r="J28" i="1"/>
  <c r="V60" i="1"/>
  <c r="V87" i="1"/>
  <c r="V35" i="1"/>
  <c r="V20" i="1"/>
  <c r="K13" i="1"/>
  <c r="V5" i="1"/>
  <c r="J79" i="1"/>
  <c r="J60" i="1"/>
  <c r="J74" i="1"/>
  <c r="F63" i="1"/>
  <c r="F67" i="1" s="1"/>
  <c r="G89" i="1"/>
  <c r="G83" i="1" s="1"/>
  <c r="G82" i="1" l="1"/>
  <c r="G85" i="1" s="1"/>
  <c r="H80" i="1" s="1"/>
  <c r="K50" i="1"/>
  <c r="K28" i="1"/>
  <c r="W60" i="1"/>
  <c r="W87" i="1"/>
  <c r="W35" i="1"/>
  <c r="W20" i="1"/>
  <c r="K60" i="1"/>
  <c r="W5" i="1"/>
  <c r="K79" i="1"/>
  <c r="K74" i="1"/>
  <c r="G47" i="1"/>
  <c r="G45" i="1" s="1"/>
  <c r="G48" i="1" s="1"/>
  <c r="H88" i="1" l="1"/>
  <c r="H46" i="1" s="1"/>
  <c r="G57" i="1"/>
  <c r="H89" i="1" l="1"/>
  <c r="H47" i="1" s="1"/>
  <c r="H45" i="1" s="1"/>
  <c r="H48" i="1" s="1"/>
  <c r="H57" i="1" s="1"/>
  <c r="G64" i="1"/>
  <c r="G65" i="1"/>
  <c r="G62" i="1"/>
  <c r="G61" i="1"/>
  <c r="H83" i="1" l="1"/>
  <c r="H84" i="1" s="1"/>
  <c r="G63" i="1"/>
  <c r="G66" i="1"/>
  <c r="H64" i="1"/>
  <c r="H62" i="1"/>
  <c r="H61" i="1"/>
  <c r="H65" i="1"/>
  <c r="H82" i="1" l="1"/>
  <c r="H85" i="1" s="1"/>
  <c r="I80" i="1" s="1"/>
  <c r="G67" i="1"/>
  <c r="H63" i="1"/>
  <c r="H66" i="1"/>
  <c r="I88" i="1" l="1"/>
  <c r="H67" i="1"/>
  <c r="I46" i="1" l="1"/>
  <c r="I89" i="1"/>
  <c r="I47" i="1" l="1"/>
  <c r="I83" i="1"/>
  <c r="I45" i="1"/>
  <c r="I48" i="1" s="1"/>
  <c r="I57" i="1" s="1"/>
  <c r="I84" i="1" l="1"/>
  <c r="I64" i="1"/>
  <c r="I65" i="1"/>
  <c r="I61" i="1"/>
  <c r="I62" i="1"/>
  <c r="I63" i="1" l="1"/>
  <c r="I66" i="1"/>
  <c r="I82" i="1"/>
  <c r="I85" i="1" s="1"/>
  <c r="J80" i="1" s="1"/>
  <c r="J88" i="1" l="1"/>
  <c r="I67" i="1"/>
  <c r="J46" i="1" l="1"/>
  <c r="J89" i="1"/>
  <c r="J83" i="1" l="1"/>
  <c r="J47" i="1"/>
  <c r="J45" i="1"/>
  <c r="J48" i="1" s="1"/>
  <c r="J57" i="1" s="1"/>
  <c r="J61" i="1" l="1"/>
  <c r="J62" i="1"/>
  <c r="J64" i="1"/>
  <c r="J65" i="1"/>
  <c r="J84" i="1"/>
  <c r="J66" i="1" l="1"/>
  <c r="J82" i="1"/>
  <c r="J85" i="1" s="1"/>
  <c r="K80" i="1" s="1"/>
  <c r="J63" i="1"/>
  <c r="J67" i="1" l="1"/>
  <c r="K88" i="1"/>
  <c r="K89" i="1" l="1"/>
  <c r="K46" i="1"/>
  <c r="K47" i="1" l="1"/>
  <c r="K45" i="1" s="1"/>
  <c r="K48" i="1" s="1"/>
  <c r="K83" i="1"/>
  <c r="K84" i="1" l="1"/>
  <c r="K82" i="1" l="1"/>
  <c r="K85" i="1" s="1"/>
  <c r="K56" i="1" s="1"/>
  <c r="K57" i="1" s="1"/>
  <c r="K62" i="1" l="1"/>
  <c r="K61" i="1"/>
  <c r="K65" i="1"/>
  <c r="K64" i="1"/>
  <c r="K66" i="1" l="1"/>
  <c r="K63" i="1"/>
  <c r="K67" i="1" s="1"/>
</calcChain>
</file>

<file path=xl/sharedStrings.xml><?xml version="1.0" encoding="utf-8"?>
<sst xmlns="http://schemas.openxmlformats.org/spreadsheetml/2006/main" count="205" uniqueCount="169">
  <si>
    <t>Company Name</t>
  </si>
  <si>
    <t>Serene Homes Series, LLC</t>
  </si>
  <si>
    <t>CRE Type</t>
  </si>
  <si>
    <t>Company Number</t>
  </si>
  <si>
    <t>xxxxxxxxxx</t>
  </si>
  <si>
    <t>Deal Type</t>
  </si>
  <si>
    <t>Core-plus Acquisition</t>
  </si>
  <si>
    <t>SPE Type</t>
  </si>
  <si>
    <t>Series LLC</t>
  </si>
  <si>
    <t>Business Model</t>
  </si>
  <si>
    <t>Buy-Own-Operate-Sell</t>
  </si>
  <si>
    <t>Jurisdiction</t>
  </si>
  <si>
    <t>State/ Country</t>
  </si>
  <si>
    <t>Registered Address</t>
  </si>
  <si>
    <t>Xxx , Yyy, Zzz</t>
  </si>
  <si>
    <t>Investment timeline</t>
  </si>
  <si>
    <t>Zip Code</t>
  </si>
  <si>
    <t>xxx-xxx</t>
  </si>
  <si>
    <t>SOURCES AND USES OF FUNDS</t>
  </si>
  <si>
    <t>All Amounts in Million USD</t>
  </si>
  <si>
    <t>Uses</t>
  </si>
  <si>
    <t>Acquisition Costs</t>
  </si>
  <si>
    <t>Closing Costs</t>
  </si>
  <si>
    <t>Lender Reserves</t>
  </si>
  <si>
    <t>Financing Costs</t>
  </si>
  <si>
    <t>Sources</t>
  </si>
  <si>
    <t>Equity</t>
  </si>
  <si>
    <t>Debt</t>
  </si>
  <si>
    <t>Total Sources</t>
  </si>
  <si>
    <t>I</t>
  </si>
  <si>
    <t>II</t>
  </si>
  <si>
    <t>A</t>
  </si>
  <si>
    <t>Investment Cashflows</t>
  </si>
  <si>
    <t>Project Cost (with Financing)</t>
  </si>
  <si>
    <t>(+) Debt raised</t>
  </si>
  <si>
    <t>Equity Investment</t>
  </si>
  <si>
    <t>B</t>
  </si>
  <si>
    <t>Operating Cashflows</t>
  </si>
  <si>
    <t>Rental Income (net of concessions)</t>
  </si>
  <si>
    <t>Other Income</t>
  </si>
  <si>
    <t>Total Potential Income</t>
  </si>
  <si>
    <t>General Vacancy &amp; Credit losses</t>
  </si>
  <si>
    <t>Effective Gross Revenue</t>
  </si>
  <si>
    <t>EGR</t>
  </si>
  <si>
    <t>Operating Expenses</t>
  </si>
  <si>
    <t>Net Operating Income</t>
  </si>
  <si>
    <t>NOI</t>
  </si>
  <si>
    <t>GP Fees</t>
  </si>
  <si>
    <t>Capital Reserves</t>
  </si>
  <si>
    <t>Cashflow from Operations</t>
  </si>
  <si>
    <t>CFO</t>
  </si>
  <si>
    <t>Debt Service</t>
  </si>
  <si>
    <t>Interest</t>
  </si>
  <si>
    <t>Principal repaid</t>
  </si>
  <si>
    <t>C</t>
  </si>
  <si>
    <t>Gross Sale Proceeds</t>
  </si>
  <si>
    <t>Selling Costs</t>
  </si>
  <si>
    <t>Net Sale Proceeds</t>
  </si>
  <si>
    <t>Lenders Reserves refunded</t>
  </si>
  <si>
    <t>Loan Proceeds</t>
  </si>
  <si>
    <t>Net Proceeds for Equity</t>
  </si>
  <si>
    <t>Net Equity Cashflows</t>
  </si>
  <si>
    <t>Capital Contribution Ratio</t>
  </si>
  <si>
    <t>Contribution from LPs</t>
  </si>
  <si>
    <t>Contribution from GP</t>
  </si>
  <si>
    <t>Distribution to LPs</t>
  </si>
  <si>
    <t>Distribution to GP</t>
  </si>
  <si>
    <t>Fair Market Value* of the Property</t>
  </si>
  <si>
    <t>Basis - Likely market cap rates</t>
  </si>
  <si>
    <t>Beginning Balance</t>
  </si>
  <si>
    <t>Capital Draw</t>
  </si>
  <si>
    <t>Repayment through</t>
  </si>
  <si>
    <t>Debt service</t>
  </si>
  <si>
    <t>Final payoff</t>
  </si>
  <si>
    <t>Ending Balance</t>
  </si>
  <si>
    <t>Principal repayments</t>
  </si>
  <si>
    <t>Net Distribution ratio (including Promotes to the GP)</t>
  </si>
  <si>
    <t xml:space="preserve">LP </t>
  </si>
  <si>
    <t>GP</t>
  </si>
  <si>
    <t>CFAF</t>
  </si>
  <si>
    <t>Cashflow After Financing</t>
  </si>
  <si>
    <t>BASIC DETAILS</t>
  </si>
  <si>
    <t>FINANCIAL MODEL SNAPSHOT</t>
  </si>
  <si>
    <t>III</t>
  </si>
  <si>
    <t>IV</t>
  </si>
  <si>
    <t>PARTNERSHIP CASHFLOWS</t>
  </si>
  <si>
    <t>LIFETIME CASHFLOWS</t>
  </si>
  <si>
    <t>ADDITIONAL INPUTS</t>
  </si>
  <si>
    <t>Debt Schedule</t>
  </si>
  <si>
    <t>3-PART FINANCIAL STATEMENTS</t>
  </si>
  <si>
    <t>BALANCE SHEET</t>
  </si>
  <si>
    <t>Total Project Cost (without Financing)</t>
  </si>
  <si>
    <t>Total Uses/ Project Cost (with Financing)</t>
  </si>
  <si>
    <t>Exit Cashflows (Sale of CRE Asset)</t>
  </si>
  <si>
    <t>Assets</t>
  </si>
  <si>
    <t>Restricted Cash:</t>
  </si>
  <si>
    <t>Investment Property</t>
  </si>
  <si>
    <t>Cash Balance</t>
  </si>
  <si>
    <t>Assets Total</t>
  </si>
  <si>
    <t>Liabilities &amp; Equity</t>
  </si>
  <si>
    <t>LP Equity</t>
  </si>
  <si>
    <t>GP Equity</t>
  </si>
  <si>
    <t>Liabilities &amp; Equity Total</t>
  </si>
  <si>
    <t>PROFIT &amp; LOSS ACCOUNT</t>
  </si>
  <si>
    <t>Income</t>
  </si>
  <si>
    <t>Rental Income</t>
  </si>
  <si>
    <t>Total Income</t>
  </si>
  <si>
    <t>Expenses</t>
  </si>
  <si>
    <t>Bad debts (Credit &amp; Vacancy losses)</t>
  </si>
  <si>
    <t>Repairs &amp; Maint. (Capital Reserves)</t>
  </si>
  <si>
    <t>Total Expenses</t>
  </si>
  <si>
    <t>EBITDA</t>
  </si>
  <si>
    <t>Profit Before Tax</t>
  </si>
  <si>
    <t>Profit After Tax</t>
  </si>
  <si>
    <t xml:space="preserve">Attributable to Equity Partners - </t>
  </si>
  <si>
    <t>LPs</t>
  </si>
  <si>
    <t>GPs</t>
  </si>
  <si>
    <t>Total</t>
  </si>
  <si>
    <t>I.1</t>
  </si>
  <si>
    <t>STATEMENT OF CHANGES IN EQUITY</t>
  </si>
  <si>
    <t>LP Capital: Ending balance</t>
  </si>
  <si>
    <t>LP Capital: Beginning balance</t>
  </si>
  <si>
    <t>GP Capital: Beginning balance</t>
  </si>
  <si>
    <t>GP Capital: Ending balance</t>
  </si>
  <si>
    <t>CASHFLOW STATEMENT</t>
  </si>
  <si>
    <t>A. Cashflow from Operating Activities</t>
  </si>
  <si>
    <t>Net Profit/(Loss) before tax (from P/L)</t>
  </si>
  <si>
    <t>(-) taxes paid</t>
  </si>
  <si>
    <t>Cashflow from Operating Activities</t>
  </si>
  <si>
    <t>B. Cashflow from Investing Activities</t>
  </si>
  <si>
    <t>Cashflow from Investing Activities</t>
  </si>
  <si>
    <t>C. Cashflow from Financing Activities</t>
  </si>
  <si>
    <t>Cashflow from Financing Activities</t>
  </si>
  <si>
    <t>Acquisition</t>
  </si>
  <si>
    <t>Disposition</t>
  </si>
  <si>
    <t>Lender reserves held</t>
  </si>
  <si>
    <t>Lender reserves released</t>
  </si>
  <si>
    <t>Debt raised</t>
  </si>
  <si>
    <t>LP Equity Contribution</t>
  </si>
  <si>
    <t>GP Equity Contribution</t>
  </si>
  <si>
    <t>GP Equity Distribution</t>
  </si>
  <si>
    <t>LP Equity Distribution</t>
  </si>
  <si>
    <t>Net Cashflows during the year</t>
  </si>
  <si>
    <t>Cash: Beginning balance</t>
  </si>
  <si>
    <t>Cash: Ending balance</t>
  </si>
  <si>
    <t>SUPPORTING SCHEDULES</t>
  </si>
  <si>
    <t>Multifamily Apartments</t>
  </si>
  <si>
    <t>Interest Rate:</t>
  </si>
  <si>
    <t>Term:</t>
  </si>
  <si>
    <t>(+) Loss/ (-) Gain on Fair value (Unrealised)</t>
  </si>
  <si>
    <t>(+) Loss/ (-) Gain on Sale (realised)</t>
  </si>
  <si>
    <t>(-) Interest Expenses</t>
  </si>
  <si>
    <t>(+) Gain/ (-) Loss on FV (unrealised)</t>
  </si>
  <si>
    <t>(+) Gain/ (-) Loss on sale (realised)</t>
  </si>
  <si>
    <t>(-) Income tax expenses</t>
  </si>
  <si>
    <t>(+) Purchase</t>
  </si>
  <si>
    <t>(+) Gain/ (-) loss on FV (unrealised)</t>
  </si>
  <si>
    <t>(+) Gain/ (-) loss on Sale (realised)</t>
  </si>
  <si>
    <t>(-) Sale</t>
  </si>
  <si>
    <t>(+) Cash held by Lenders</t>
  </si>
  <si>
    <t>(-) Cash released back by Lenders</t>
  </si>
  <si>
    <t>(+) Capital Draws</t>
  </si>
  <si>
    <t>(-) Repayment</t>
  </si>
  <si>
    <t>through Debt Service</t>
  </si>
  <si>
    <t>through Final Payoff</t>
  </si>
  <si>
    <t>(+) Net Profit Share/ (-) Loss Share</t>
  </si>
  <si>
    <t>(+) Contributions</t>
  </si>
  <si>
    <t>(-) Distributions</t>
  </si>
  <si>
    <t>Debt repaid through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</si>
</sst>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0\ &quot;years&quot;"/>
    <numFmt numFmtId="165" formatCode="&quot;Year&quot;\ 0"/>
    <numFmt numFmtId="166" formatCode="_ * #,##0_ ;_ * \-#,##0_ ;_ * &quot;-&quot;??_ ;_ @_ "/>
    <numFmt numFmtId="167" formatCode="0\ &quot;Months&quot;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u/>
      <sz val="9"/>
      <color theme="4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5" tint="-0.499984740745262"/>
      <name val="Calibri"/>
      <family val="2"/>
      <scheme val="minor"/>
    </font>
    <font>
      <sz val="9"/>
      <color rgb="FF0000FF"/>
      <name val="Calibri"/>
      <family val="2"/>
      <scheme val="minor"/>
    </font>
    <font>
      <b/>
      <sz val="9"/>
      <color theme="4"/>
      <name val="Calibri"/>
      <family val="2"/>
      <scheme val="minor"/>
    </font>
    <font>
      <b/>
      <sz val="9"/>
      <color theme="5" tint="-0.499984740745262"/>
      <name val="Calibri"/>
      <family val="2"/>
      <scheme val="minor"/>
    </font>
    <font>
      <i/>
      <sz val="9"/>
      <color rgb="FFC00000"/>
      <name val="Calibri"/>
      <family val="2"/>
      <scheme val="minor"/>
    </font>
    <font>
      <i/>
      <sz val="9"/>
      <color rgb="FF0000FF"/>
      <name val="Calibri"/>
      <family val="2"/>
      <scheme val="minor"/>
    </font>
    <font>
      <sz val="9"/>
      <name val="Calibri"/>
      <family val="2"/>
      <scheme val="minor"/>
    </font>
    <font>
      <sz val="9"/>
      <color rgb="FF008000"/>
      <name val="Calibri"/>
      <family val="2"/>
      <scheme val="minor"/>
    </font>
    <font>
      <u val="singleAccounting"/>
      <sz val="9"/>
      <color theme="1"/>
      <name val="Calibri"/>
      <family val="2"/>
      <scheme val="minor"/>
    </font>
    <font>
      <b/>
      <u/>
      <sz val="9"/>
      <color rgb="FF008000"/>
      <name val="Calibri"/>
      <family val="2"/>
      <scheme val="minor"/>
    </font>
    <font>
      <b/>
      <sz val="9"/>
      <color rgb="FF00800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9"/>
      <color rgb="FF008000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color theme="9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tted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ashed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4" fillId="0" borderId="0" xfId="0" applyFont="1"/>
    <xf numFmtId="165" fontId="4" fillId="0" borderId="0" xfId="0" applyNumberFormat="1" applyFont="1"/>
    <xf numFmtId="0" fontId="2" fillId="0" borderId="0" xfId="0" applyFont="1" applyAlignment="1">
      <alignment horizontal="left" indent="3"/>
    </xf>
    <xf numFmtId="43" fontId="5" fillId="0" borderId="0" xfId="1" applyFont="1"/>
    <xf numFmtId="43" fontId="5" fillId="0" borderId="0" xfId="1" applyFont="1" applyAlignment="1">
      <alignment wrapText="1"/>
    </xf>
    <xf numFmtId="43" fontId="2" fillId="0" borderId="0" xfId="1" applyFont="1" applyAlignment="1">
      <alignment wrapText="1"/>
    </xf>
    <xf numFmtId="0" fontId="2" fillId="0" borderId="1" xfId="0" applyFont="1" applyBorder="1" applyAlignment="1">
      <alignment horizontal="left" indent="3"/>
    </xf>
    <xf numFmtId="0" fontId="2" fillId="0" borderId="1" xfId="0" applyFont="1" applyBorder="1"/>
    <xf numFmtId="43" fontId="5" fillId="0" borderId="1" xfId="1" applyFont="1" applyBorder="1"/>
    <xf numFmtId="43" fontId="5" fillId="0" borderId="1" xfId="1" applyFont="1" applyBorder="1" applyAlignment="1">
      <alignment wrapText="1"/>
    </xf>
    <xf numFmtId="166" fontId="5" fillId="0" borderId="1" xfId="1" applyNumberFormat="1" applyFont="1" applyBorder="1" applyAlignment="1">
      <alignment wrapText="1"/>
    </xf>
    <xf numFmtId="166" fontId="2" fillId="0" borderId="1" xfId="1" applyNumberFormat="1" applyFont="1" applyBorder="1" applyAlignment="1">
      <alignment wrapText="1"/>
    </xf>
    <xf numFmtId="0" fontId="6" fillId="0" borderId="0" xfId="0" applyFont="1" applyAlignment="1">
      <alignment horizontal="left" indent="1"/>
    </xf>
    <xf numFmtId="0" fontId="6" fillId="0" borderId="0" xfId="0" applyFont="1"/>
    <xf numFmtId="43" fontId="6" fillId="0" borderId="0" xfId="1" applyFont="1"/>
    <xf numFmtId="43" fontId="6" fillId="0" borderId="0" xfId="1" applyFont="1" applyAlignment="1">
      <alignment wrapText="1"/>
    </xf>
    <xf numFmtId="43" fontId="2" fillId="0" borderId="0" xfId="1" applyFont="1"/>
    <xf numFmtId="166" fontId="2" fillId="0" borderId="0" xfId="1" applyNumberFormat="1" applyFont="1" applyAlignment="1">
      <alignment wrapText="1"/>
    </xf>
    <xf numFmtId="0" fontId="6" fillId="0" borderId="2" xfId="0" applyFont="1" applyBorder="1" applyAlignment="1">
      <alignment horizontal="left" indent="1"/>
    </xf>
    <xf numFmtId="0" fontId="6" fillId="0" borderId="2" xfId="0" applyFont="1" applyBorder="1"/>
    <xf numFmtId="43" fontId="6" fillId="0" borderId="2" xfId="1" applyFont="1" applyBorder="1"/>
    <xf numFmtId="43" fontId="6" fillId="0" borderId="2" xfId="1" applyFont="1" applyBorder="1" applyAlignment="1">
      <alignment wrapText="1"/>
    </xf>
    <xf numFmtId="43" fontId="7" fillId="0" borderId="0" xfId="1" applyFont="1" applyAlignment="1">
      <alignment wrapText="1"/>
    </xf>
    <xf numFmtId="0" fontId="2" fillId="0" borderId="0" xfId="0" applyFont="1" applyAlignment="1">
      <alignment horizontal="left" indent="1"/>
    </xf>
    <xf numFmtId="43" fontId="2" fillId="0" borderId="0" xfId="1" applyFont="1" applyAlignment="1">
      <alignment horizontal="right" wrapText="1"/>
    </xf>
    <xf numFmtId="0" fontId="2" fillId="0" borderId="3" xfId="0" applyFont="1" applyBorder="1" applyAlignment="1">
      <alignment horizontal="left" indent="1"/>
    </xf>
    <xf numFmtId="0" fontId="2" fillId="0" borderId="3" xfId="0" applyFont="1" applyBorder="1"/>
    <xf numFmtId="43" fontId="2" fillId="0" borderId="3" xfId="1" applyFont="1" applyBorder="1" applyAlignment="1">
      <alignment horizontal="right" wrapText="1"/>
    </xf>
    <xf numFmtId="43" fontId="6" fillId="0" borderId="0" xfId="1" applyFont="1" applyAlignment="1">
      <alignment horizontal="right" wrapText="1"/>
    </xf>
    <xf numFmtId="0" fontId="2" fillId="0" borderId="0" xfId="0" applyFont="1" applyAlignment="1">
      <alignment horizontal="left" indent="2"/>
    </xf>
    <xf numFmtId="43" fontId="2" fillId="0" borderId="0" xfId="1" applyFont="1" applyBorder="1" applyAlignment="1">
      <alignment horizontal="right" wrapText="1"/>
    </xf>
    <xf numFmtId="0" fontId="2" fillId="0" borderId="1" xfId="0" applyFont="1" applyBorder="1" applyAlignment="1">
      <alignment horizontal="left" indent="2"/>
    </xf>
    <xf numFmtId="43" fontId="2" fillId="0" borderId="1" xfId="1" applyFont="1" applyBorder="1" applyAlignment="1">
      <alignment horizontal="right" wrapText="1"/>
    </xf>
    <xf numFmtId="0" fontId="2" fillId="0" borderId="1" xfId="0" applyFont="1" applyBorder="1" applyAlignment="1">
      <alignment horizontal="right"/>
    </xf>
    <xf numFmtId="0" fontId="6" fillId="0" borderId="4" xfId="0" applyFont="1" applyBorder="1" applyAlignment="1">
      <alignment horizontal="left" indent="1"/>
    </xf>
    <xf numFmtId="0" fontId="6" fillId="0" borderId="4" xfId="0" applyFont="1" applyBorder="1"/>
    <xf numFmtId="0" fontId="6" fillId="0" borderId="4" xfId="0" applyFont="1" applyBorder="1" applyAlignment="1">
      <alignment horizontal="right"/>
    </xf>
    <xf numFmtId="43" fontId="6" fillId="0" borderId="4" xfId="1" applyFont="1" applyBorder="1" applyAlignment="1">
      <alignment horizontal="right" wrapText="1"/>
    </xf>
    <xf numFmtId="0" fontId="2" fillId="0" borderId="5" xfId="0" applyFont="1" applyBorder="1" applyAlignment="1">
      <alignment horizontal="left" indent="2"/>
    </xf>
    <xf numFmtId="0" fontId="2" fillId="0" borderId="5" xfId="0" applyFont="1" applyBorder="1"/>
    <xf numFmtId="43" fontId="2" fillId="0" borderId="5" xfId="1" applyFont="1" applyBorder="1" applyAlignment="1">
      <alignment horizontal="right" wrapText="1"/>
    </xf>
    <xf numFmtId="0" fontId="9" fillId="0" borderId="2" xfId="0" applyFont="1" applyBorder="1"/>
    <xf numFmtId="43" fontId="9" fillId="0" borderId="2" xfId="1" applyFont="1" applyFill="1" applyBorder="1" applyAlignment="1">
      <alignment horizontal="right" wrapText="1"/>
    </xf>
    <xf numFmtId="0" fontId="2" fillId="0" borderId="2" xfId="0" applyFont="1" applyBorder="1"/>
    <xf numFmtId="43" fontId="9" fillId="0" borderId="2" xfId="1" applyFont="1" applyFill="1" applyBorder="1" applyAlignment="1">
      <alignment horizontal="right" vertical="top" wrapText="1"/>
    </xf>
    <xf numFmtId="165" fontId="2" fillId="0" borderId="0" xfId="0" applyNumberFormat="1" applyFont="1"/>
    <xf numFmtId="0" fontId="5" fillId="0" borderId="0" xfId="0" applyFont="1"/>
    <xf numFmtId="0" fontId="10" fillId="0" borderId="0" xfId="0" applyFont="1"/>
    <xf numFmtId="2" fontId="11" fillId="0" borderId="0" xfId="0" applyNumberFormat="1" applyFont="1"/>
    <xf numFmtId="10" fontId="2" fillId="0" borderId="0" xfId="1" applyNumberFormat="1" applyFont="1"/>
    <xf numFmtId="43" fontId="2" fillId="0" borderId="0" xfId="0" applyNumberFormat="1" applyFont="1" applyAlignment="1">
      <alignment horizontal="right" wrapText="1"/>
    </xf>
    <xf numFmtId="10" fontId="8" fillId="0" borderId="0" xfId="0" applyNumberFormat="1" applyFont="1" applyAlignment="1">
      <alignment horizontal="right" wrapText="1"/>
    </xf>
    <xf numFmtId="0" fontId="12" fillId="0" borderId="3" xfId="0" applyFont="1" applyBorder="1" applyAlignment="1">
      <alignment horizontal="left" indent="2"/>
    </xf>
    <xf numFmtId="10" fontId="8" fillId="0" borderId="3" xfId="0" applyNumberFormat="1" applyFont="1" applyBorder="1" applyAlignment="1">
      <alignment horizontal="right" wrapText="1"/>
    </xf>
    <xf numFmtId="0" fontId="2" fillId="0" borderId="0" xfId="0" applyFont="1" applyAlignment="1">
      <alignment horizontal="right" wrapText="1"/>
    </xf>
    <xf numFmtId="10" fontId="2" fillId="0" borderId="0" xfId="0" applyNumberFormat="1" applyFont="1" applyAlignment="1">
      <alignment horizontal="right" wrapText="1"/>
    </xf>
    <xf numFmtId="43" fontId="14" fillId="0" borderId="0" xfId="1" applyFont="1" applyBorder="1" applyAlignment="1">
      <alignment horizontal="right" wrapText="1"/>
    </xf>
    <xf numFmtId="165" fontId="15" fillId="0" borderId="0" xfId="0" applyNumberFormat="1" applyFont="1"/>
    <xf numFmtId="0" fontId="15" fillId="0" borderId="0" xfId="0" applyFont="1"/>
    <xf numFmtId="0" fontId="16" fillId="0" borderId="0" xfId="0" applyFont="1" applyAlignment="1">
      <alignment horizontal="right"/>
    </xf>
    <xf numFmtId="0" fontId="16" fillId="0" borderId="0" xfId="0" applyFont="1"/>
    <xf numFmtId="0" fontId="13" fillId="0" borderId="0" xfId="0" applyFont="1"/>
    <xf numFmtId="0" fontId="17" fillId="2" borderId="0" xfId="0" applyFont="1" applyFill="1" applyAlignment="1">
      <alignment horizontal="centerContinuous"/>
    </xf>
    <xf numFmtId="0" fontId="15" fillId="3" borderId="0" xfId="0" applyFont="1" applyFill="1"/>
    <xf numFmtId="0" fontId="3" fillId="3" borderId="0" xfId="0" applyFont="1" applyFill="1"/>
    <xf numFmtId="0" fontId="2" fillId="3" borderId="0" xfId="0" applyFont="1" applyFill="1"/>
    <xf numFmtId="0" fontId="4" fillId="3" borderId="0" xfId="0" applyFont="1" applyFill="1"/>
    <xf numFmtId="9" fontId="5" fillId="0" borderId="3" xfId="0" applyNumberFormat="1" applyFont="1" applyBorder="1" applyAlignment="1">
      <alignment horizontal="right" wrapText="1"/>
    </xf>
    <xf numFmtId="9" fontId="2" fillId="0" borderId="0" xfId="0" applyNumberFormat="1" applyFont="1" applyAlignment="1">
      <alignment horizontal="right" wrapText="1"/>
    </xf>
    <xf numFmtId="0" fontId="19" fillId="2" borderId="0" xfId="0" applyFont="1" applyFill="1" applyAlignment="1">
      <alignment horizontal="centerContinuous"/>
    </xf>
    <xf numFmtId="0" fontId="15" fillId="0" borderId="0" xfId="0" applyFont="1" applyFill="1"/>
    <xf numFmtId="0" fontId="3" fillId="0" borderId="0" xfId="0" applyFont="1" applyFill="1"/>
    <xf numFmtId="0" fontId="2" fillId="0" borderId="0" xfId="0" applyFont="1" applyFill="1" applyAlignment="1">
      <alignment horizontal="right"/>
    </xf>
    <xf numFmtId="165" fontId="15" fillId="0" borderId="0" xfId="1" applyNumberFormat="1" applyFont="1" applyFill="1"/>
    <xf numFmtId="0" fontId="2" fillId="0" borderId="0" xfId="0" applyFont="1" applyFill="1"/>
    <xf numFmtId="43" fontId="7" fillId="0" borderId="0" xfId="1" applyFont="1" applyFill="1"/>
    <xf numFmtId="43" fontId="2" fillId="0" borderId="0" xfId="1" applyFont="1" applyFill="1"/>
    <xf numFmtId="43" fontId="5" fillId="0" borderId="0" xfId="1" applyFont="1" applyFill="1"/>
    <xf numFmtId="43" fontId="14" fillId="0" borderId="0" xfId="1" applyFont="1" applyFill="1"/>
    <xf numFmtId="0" fontId="2" fillId="0" borderId="0" xfId="0" applyFont="1" applyFill="1" applyAlignment="1">
      <alignment horizontal="left" indent="1"/>
    </xf>
    <xf numFmtId="0" fontId="2" fillId="0" borderId="4" xfId="0" applyFont="1" applyFill="1" applyBorder="1"/>
    <xf numFmtId="43" fontId="2" fillId="0" borderId="4" xfId="1" applyFont="1" applyFill="1" applyBorder="1"/>
    <xf numFmtId="0" fontId="2" fillId="0" borderId="0" xfId="0" applyFont="1" applyFill="1" applyBorder="1"/>
    <xf numFmtId="43" fontId="2" fillId="0" borderId="0" xfId="1" applyFont="1" applyFill="1" applyBorder="1"/>
    <xf numFmtId="0" fontId="18" fillId="0" borderId="0" xfId="0" applyFont="1" applyFill="1" applyAlignment="1">
      <alignment horizontal="right" indent="1"/>
    </xf>
    <xf numFmtId="10" fontId="18" fillId="0" borderId="0" xfId="0" applyNumberFormat="1" applyFont="1" applyFill="1" applyAlignment="1">
      <alignment horizontal="left"/>
    </xf>
    <xf numFmtId="0" fontId="16" fillId="0" borderId="0" xfId="0" applyFont="1" applyFill="1" applyAlignment="1">
      <alignment horizontal="right"/>
    </xf>
    <xf numFmtId="0" fontId="4" fillId="0" borderId="0" xfId="0" applyFont="1" applyFill="1"/>
    <xf numFmtId="0" fontId="20" fillId="0" borderId="0" xfId="0" applyFont="1" applyAlignment="1">
      <alignment horizontal="right"/>
    </xf>
    <xf numFmtId="10" fontId="21" fillId="0" borderId="0" xfId="0" applyNumberFormat="1" applyFont="1"/>
    <xf numFmtId="10" fontId="21" fillId="0" borderId="1" xfId="0" applyNumberFormat="1" applyFont="1" applyBorder="1"/>
    <xf numFmtId="10" fontId="6" fillId="0" borderId="0" xfId="0" applyNumberFormat="1" applyFont="1"/>
    <xf numFmtId="10" fontId="6" fillId="0" borderId="2" xfId="0" applyNumberFormat="1" applyFont="1" applyBorder="1"/>
    <xf numFmtId="0" fontId="21" fillId="0" borderId="0" xfId="0" applyFont="1"/>
    <xf numFmtId="10" fontId="21" fillId="0" borderId="0" xfId="1" applyNumberFormat="1" applyFont="1"/>
    <xf numFmtId="0" fontId="2" fillId="0" borderId="0" xfId="0" applyFont="1" applyAlignment="1">
      <alignment horizontal="left" indent="4"/>
    </xf>
    <xf numFmtId="0" fontId="15" fillId="0" borderId="0" xfId="0" applyFont="1" applyAlignment="1">
      <alignment horizontal="right"/>
    </xf>
    <xf numFmtId="9" fontId="5" fillId="0" borderId="5" xfId="1" applyNumberFormat="1" applyFont="1" applyBorder="1"/>
    <xf numFmtId="0" fontId="22" fillId="0" borderId="0" xfId="0" applyFont="1"/>
    <xf numFmtId="0" fontId="6" fillId="0" borderId="0" xfId="0" applyFont="1" applyAlignment="1">
      <alignment horizontal="left" indent="2"/>
    </xf>
    <xf numFmtId="0" fontId="2" fillId="0" borderId="3" xfId="0" applyFont="1" applyBorder="1" applyAlignment="1">
      <alignment horizontal="left" indent="3"/>
    </xf>
    <xf numFmtId="0" fontId="2" fillId="0" borderId="5" xfId="0" applyFont="1" applyBorder="1" applyAlignment="1">
      <alignment horizontal="left" indent="3"/>
    </xf>
    <xf numFmtId="0" fontId="9" fillId="0" borderId="2" xfId="0" applyFont="1" applyBorder="1" applyAlignment="1">
      <alignment horizontal="left" indent="1"/>
    </xf>
    <xf numFmtId="0" fontId="2" fillId="0" borderId="0" xfId="0" applyFont="1" applyAlignment="1">
      <alignment horizontal="left" indent="5"/>
    </xf>
    <xf numFmtId="0" fontId="3" fillId="0" borderId="0" xfId="0" applyFont="1" applyAlignment="1">
      <alignment horizontal="left" indent="2"/>
    </xf>
    <xf numFmtId="0" fontId="9" fillId="0" borderId="4" xfId="0" applyFont="1" applyBorder="1" applyAlignment="1">
      <alignment horizontal="left" indent="1"/>
    </xf>
    <xf numFmtId="0" fontId="23" fillId="0" borderId="0" xfId="0" applyFont="1"/>
    <xf numFmtId="0" fontId="23" fillId="0" borderId="0" xfId="0" applyFont="1" applyFill="1" applyAlignment="1">
      <alignment horizontal="right"/>
    </xf>
    <xf numFmtId="0" fontId="23" fillId="0" borderId="0" xfId="0" applyFont="1" applyAlignment="1">
      <alignment horizontal="left" indent="1"/>
    </xf>
    <xf numFmtId="10" fontId="5" fillId="0" borderId="0" xfId="0" applyNumberFormat="1" applyFont="1" applyFill="1" applyAlignment="1">
      <alignment horizontal="left"/>
    </xf>
    <xf numFmtId="167" fontId="5" fillId="0" borderId="0" xfId="0" applyNumberFormat="1" applyFont="1" applyFill="1" applyAlignment="1">
      <alignment horizontal="left"/>
    </xf>
    <xf numFmtId="2" fontId="5" fillId="0" borderId="0" xfId="0" applyNumberFormat="1" applyFont="1"/>
    <xf numFmtId="9" fontId="5" fillId="0" borderId="0" xfId="0" applyNumberFormat="1" applyFont="1" applyAlignment="1">
      <alignment horizontal="right" wrapText="1"/>
    </xf>
    <xf numFmtId="0" fontId="5" fillId="0" borderId="0" xfId="0" applyFont="1" applyFill="1" applyAlignment="1">
      <alignment horizontal="right"/>
    </xf>
    <xf numFmtId="9" fontId="5" fillId="0" borderId="0" xfId="0" applyNumberFormat="1" applyFont="1"/>
    <xf numFmtId="43" fontId="7" fillId="0" borderId="0" xfId="1" applyFont="1"/>
    <xf numFmtId="43" fontId="6" fillId="0" borderId="4" xfId="1" applyFont="1" applyBorder="1"/>
    <xf numFmtId="43" fontId="14" fillId="0" borderId="0" xfId="1" applyFont="1"/>
    <xf numFmtId="0" fontId="2" fillId="0" borderId="0" xfId="0" applyFont="1" applyFill="1" applyAlignment="1">
      <alignment horizontal="left" indent="3"/>
    </xf>
    <xf numFmtId="0" fontId="2" fillId="0" borderId="4" xfId="0" applyFont="1" applyBorder="1"/>
    <xf numFmtId="0" fontId="9" fillId="0" borderId="4" xfId="0" applyFont="1" applyBorder="1"/>
    <xf numFmtId="9" fontId="2" fillId="0" borderId="0" xfId="0" applyNumberFormat="1" applyFont="1"/>
    <xf numFmtId="43" fontId="14" fillId="0" borderId="0" xfId="0" applyNumberFormat="1" applyFont="1"/>
    <xf numFmtId="0" fontId="2" fillId="0" borderId="3" xfId="0" applyFont="1" applyBorder="1" applyAlignment="1">
      <alignment horizontal="left" indent="4"/>
    </xf>
    <xf numFmtId="43" fontId="2" fillId="0" borderId="3" xfId="1" applyFont="1" applyBorder="1"/>
    <xf numFmtId="0" fontId="2" fillId="0" borderId="3" xfId="0" applyFont="1" applyBorder="1" applyAlignment="1">
      <alignment horizontal="left" indent="2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9A082-16E7-46FF-8C4D-1A473F68C665}">
  <dimension ref="A1:Y117"/>
  <sheetViews>
    <sheetView showGridLines="0" tabSelected="1" topLeftCell="F1" zoomScaleNormal="100" workbookViewId="0">
      <selection activeCell="M1" sqref="M1"/>
    </sheetView>
  </sheetViews>
  <sheetFormatPr defaultColWidth="0" defaultRowHeight="12" zeroHeight="1" x14ac:dyDescent="0.3"/>
  <cols>
    <col min="1" max="1" width="1.81640625" style="1" customWidth="1"/>
    <col min="2" max="2" width="15.6328125" style="1" customWidth="1"/>
    <col min="3" max="3" width="7.1796875" style="1" customWidth="1"/>
    <col min="4" max="4" width="4.453125" style="1" customWidth="1"/>
    <col min="5" max="5" width="12.7265625" style="1" customWidth="1"/>
    <col min="6" max="11" width="8.7265625" style="1" customWidth="1"/>
    <col min="12" max="12" width="1.1796875" style="1" customWidth="1"/>
    <col min="13" max="13" width="2.7265625" style="3" customWidth="1"/>
    <col min="14" max="14" width="10.08984375" style="1" customWidth="1"/>
    <col min="15" max="15" width="15.453125" style="1" customWidth="1"/>
    <col min="16" max="24" width="8.7265625" style="1" customWidth="1"/>
    <col min="25" max="25" width="0" style="1" hidden="1" customWidth="1"/>
    <col min="26" max="16384" width="8.7265625" style="1" hidden="1"/>
  </cols>
  <sheetData>
    <row r="1" spans="1:23" x14ac:dyDescent="0.3"/>
    <row r="2" spans="1:23" ht="15.5" x14ac:dyDescent="0.35">
      <c r="B2" s="74" t="s">
        <v>82</v>
      </c>
      <c r="C2" s="67"/>
      <c r="D2" s="67"/>
      <c r="E2" s="67"/>
      <c r="F2" s="67"/>
      <c r="G2" s="67"/>
      <c r="H2" s="67"/>
      <c r="I2" s="67"/>
      <c r="J2" s="67"/>
      <c r="K2" s="67"/>
      <c r="N2" s="74" t="s">
        <v>89</v>
      </c>
      <c r="O2" s="67"/>
      <c r="P2" s="67"/>
      <c r="Q2" s="67"/>
      <c r="R2" s="67"/>
      <c r="S2" s="67"/>
      <c r="T2" s="67"/>
      <c r="U2" s="67"/>
      <c r="V2" s="67"/>
      <c r="W2" s="67"/>
    </row>
    <row r="3" spans="1:23" x14ac:dyDescent="0.3"/>
    <row r="4" spans="1:23" x14ac:dyDescent="0.3">
      <c r="B4" s="68" t="s">
        <v>81</v>
      </c>
      <c r="C4" s="69"/>
      <c r="D4" s="70"/>
      <c r="E4" s="70"/>
      <c r="F4" s="70"/>
      <c r="G4" s="70"/>
      <c r="H4" s="70"/>
      <c r="I4" s="70"/>
      <c r="J4" s="70"/>
      <c r="K4" s="70"/>
      <c r="M4" s="64" t="s">
        <v>29</v>
      </c>
      <c r="N4" s="68" t="s">
        <v>90</v>
      </c>
      <c r="O4" s="69"/>
      <c r="P4" s="70"/>
      <c r="Q4" s="70"/>
      <c r="R4" s="70"/>
      <c r="S4" s="70"/>
      <c r="T4" s="70"/>
      <c r="U4" s="70"/>
      <c r="V4" s="70"/>
      <c r="W4" s="70"/>
    </row>
    <row r="5" spans="1:23" x14ac:dyDescent="0.3">
      <c r="B5" s="1" t="s">
        <v>0</v>
      </c>
      <c r="E5" s="3" t="s">
        <v>1</v>
      </c>
      <c r="G5" s="1" t="s">
        <v>2</v>
      </c>
      <c r="J5" s="3"/>
      <c r="K5" s="3" t="s">
        <v>146</v>
      </c>
      <c r="R5" s="62">
        <f>F$13</f>
        <v>0</v>
      </c>
      <c r="S5" s="62">
        <f t="shared" ref="S5:W5" si="0">G$13</f>
        <v>1</v>
      </c>
      <c r="T5" s="62">
        <f t="shared" si="0"/>
        <v>2</v>
      </c>
      <c r="U5" s="62">
        <f t="shared" si="0"/>
        <v>3</v>
      </c>
      <c r="V5" s="62">
        <f t="shared" si="0"/>
        <v>4</v>
      </c>
      <c r="W5" s="62">
        <f t="shared" si="0"/>
        <v>5</v>
      </c>
    </row>
    <row r="6" spans="1:23" x14ac:dyDescent="0.3">
      <c r="B6" s="1" t="s">
        <v>3</v>
      </c>
      <c r="E6" s="3" t="s">
        <v>4</v>
      </c>
      <c r="G6" s="1" t="s">
        <v>5</v>
      </c>
      <c r="J6" s="3"/>
      <c r="K6" s="3" t="s">
        <v>6</v>
      </c>
      <c r="N6" s="63" t="s">
        <v>94</v>
      </c>
    </row>
    <row r="7" spans="1:23" x14ac:dyDescent="0.3">
      <c r="B7" s="1" t="s">
        <v>7</v>
      </c>
      <c r="E7" s="3" t="s">
        <v>8</v>
      </c>
      <c r="G7" s="1" t="s">
        <v>9</v>
      </c>
      <c r="J7" s="3"/>
      <c r="K7" s="3" t="s">
        <v>10</v>
      </c>
      <c r="N7" s="34" t="s">
        <v>96</v>
      </c>
      <c r="R7" s="21">
        <f>FM_2_FS!R94</f>
        <v>61.28</v>
      </c>
      <c r="S7" s="21">
        <f>FM_2_FS!S94</f>
        <v>60.5</v>
      </c>
      <c r="T7" s="21">
        <f>FM_2_FS!T94</f>
        <v>62</v>
      </c>
      <c r="U7" s="21">
        <f>FM_2_FS!U94</f>
        <v>64</v>
      </c>
      <c r="V7" s="21">
        <f>FM_2_FS!V94</f>
        <v>66</v>
      </c>
      <c r="W7" s="21">
        <f>FM_2_FS!W94</f>
        <v>0</v>
      </c>
    </row>
    <row r="8" spans="1:23" x14ac:dyDescent="0.3">
      <c r="B8" s="1" t="s">
        <v>11</v>
      </c>
      <c r="E8" s="3" t="s">
        <v>12</v>
      </c>
      <c r="G8" s="1" t="s">
        <v>13</v>
      </c>
      <c r="J8" s="3"/>
      <c r="K8" s="3" t="s">
        <v>14</v>
      </c>
      <c r="N8" s="34" t="s">
        <v>95</v>
      </c>
      <c r="R8" s="21"/>
      <c r="S8" s="21"/>
      <c r="T8" s="21"/>
      <c r="U8" s="21"/>
      <c r="V8" s="21"/>
      <c r="W8" s="21"/>
    </row>
    <row r="9" spans="1:23" x14ac:dyDescent="0.3">
      <c r="B9" s="1" t="s">
        <v>15</v>
      </c>
      <c r="E9" s="4">
        <v>5</v>
      </c>
      <c r="G9" s="1" t="s">
        <v>16</v>
      </c>
      <c r="J9" s="3"/>
      <c r="K9" s="3" t="s">
        <v>17</v>
      </c>
      <c r="N9" s="100" t="s">
        <v>23</v>
      </c>
      <c r="R9" s="21">
        <f>FM_2_FS!R100</f>
        <v>0.72</v>
      </c>
      <c r="S9" s="21">
        <f>FM_2_FS!S100</f>
        <v>0.72</v>
      </c>
      <c r="T9" s="21">
        <f>FM_2_FS!T100</f>
        <v>0.72</v>
      </c>
      <c r="U9" s="21">
        <f>FM_2_FS!U100</f>
        <v>0.72</v>
      </c>
      <c r="V9" s="21">
        <f>FM_2_FS!V100</f>
        <v>0.72</v>
      </c>
      <c r="W9" s="21">
        <f>FM_2_FS!W100</f>
        <v>0</v>
      </c>
    </row>
    <row r="10" spans="1:23" x14ac:dyDescent="0.3">
      <c r="I10" s="3"/>
      <c r="N10" s="130" t="s">
        <v>97</v>
      </c>
      <c r="O10" s="31"/>
      <c r="P10" s="31"/>
      <c r="Q10" s="31"/>
      <c r="R10" s="129">
        <f>R85</f>
        <v>0</v>
      </c>
      <c r="S10" s="129">
        <f t="shared" ref="S10:W10" si="1">S85</f>
        <v>0</v>
      </c>
      <c r="T10" s="129">
        <f t="shared" si="1"/>
        <v>0</v>
      </c>
      <c r="U10" s="129">
        <f t="shared" si="1"/>
        <v>0</v>
      </c>
      <c r="V10" s="129">
        <f t="shared" si="1"/>
        <v>0</v>
      </c>
      <c r="W10" s="129">
        <f t="shared" si="1"/>
        <v>0</v>
      </c>
    </row>
    <row r="11" spans="1:23" x14ac:dyDescent="0.3">
      <c r="A11" s="64" t="s">
        <v>29</v>
      </c>
      <c r="B11" s="68" t="s">
        <v>18</v>
      </c>
      <c r="C11" s="71"/>
      <c r="D11" s="70"/>
      <c r="E11" s="70"/>
      <c r="F11" s="70"/>
      <c r="G11" s="70"/>
      <c r="H11" s="70"/>
      <c r="I11" s="70"/>
      <c r="J11" s="70"/>
      <c r="K11" s="70"/>
      <c r="N11" s="17" t="s">
        <v>98</v>
      </c>
      <c r="R11" s="21">
        <f>SUM(R7:R10)</f>
        <v>62</v>
      </c>
      <c r="S11" s="21">
        <f t="shared" ref="S11:W11" si="2">SUM(S7:S10)</f>
        <v>61.22</v>
      </c>
      <c r="T11" s="21">
        <f t="shared" si="2"/>
        <v>62.72</v>
      </c>
      <c r="U11" s="21">
        <f t="shared" si="2"/>
        <v>64.72</v>
      </c>
      <c r="V11" s="21">
        <f t="shared" si="2"/>
        <v>66.72</v>
      </c>
      <c r="W11" s="21">
        <f t="shared" si="2"/>
        <v>0</v>
      </c>
    </row>
    <row r="12" spans="1:23" x14ac:dyDescent="0.3">
      <c r="K12" s="93" t="s">
        <v>19</v>
      </c>
      <c r="N12" s="63" t="s">
        <v>99</v>
      </c>
      <c r="R12" s="21"/>
      <c r="S12" s="21"/>
      <c r="T12" s="21"/>
      <c r="U12" s="21"/>
      <c r="V12" s="21"/>
      <c r="W12" s="21"/>
    </row>
    <row r="13" spans="1:23" x14ac:dyDescent="0.3">
      <c r="B13" s="2"/>
      <c r="C13" s="2"/>
      <c r="F13" s="62">
        <v>0</v>
      </c>
      <c r="G13" s="62">
        <f>F13+1</f>
        <v>1</v>
      </c>
      <c r="H13" s="62">
        <f>G13+1</f>
        <v>2</v>
      </c>
      <c r="I13" s="62">
        <f>H13+1</f>
        <v>3</v>
      </c>
      <c r="J13" s="62">
        <f>I13+1</f>
        <v>4</v>
      </c>
      <c r="K13" s="62">
        <f>J13+1</f>
        <v>5</v>
      </c>
      <c r="N13" s="34" t="s">
        <v>27</v>
      </c>
      <c r="R13" s="21">
        <f>FM_2_FS!R108</f>
        <v>38</v>
      </c>
      <c r="S13" s="21">
        <f>FM_2_FS!S108</f>
        <v>37.403040750051055</v>
      </c>
      <c r="T13" s="21">
        <f>FM_2_FS!T108</f>
        <v>36.777725935729535</v>
      </c>
      <c r="U13" s="21">
        <f>FM_2_FS!U108</f>
        <v>36.122708667727743</v>
      </c>
      <c r="V13" s="21">
        <f>FM_2_FS!V108</f>
        <v>35.43657807949586</v>
      </c>
      <c r="W13" s="21">
        <f>FM_2_FS!W108</f>
        <v>0</v>
      </c>
    </row>
    <row r="14" spans="1:23" ht="13.5" x14ac:dyDescent="0.45">
      <c r="B14" s="63" t="s">
        <v>20</v>
      </c>
      <c r="C14" s="5"/>
      <c r="N14" s="109" t="s">
        <v>26</v>
      </c>
      <c r="R14" s="122">
        <f>SUM(R15:R16)</f>
        <v>24</v>
      </c>
      <c r="S14" s="122">
        <f t="shared" ref="S14:W14" si="3">SUM(S15:S16)</f>
        <v>23.816959249948948</v>
      </c>
      <c r="T14" s="122">
        <f t="shared" si="3"/>
        <v>25.942274064270471</v>
      </c>
      <c r="U14" s="122">
        <f t="shared" si="3"/>
        <v>28.597291332272267</v>
      </c>
      <c r="V14" s="122">
        <f t="shared" si="3"/>
        <v>31.28342192050415</v>
      </c>
      <c r="W14" s="122">
        <f t="shared" si="3"/>
        <v>1.3100631690576847E-14</v>
      </c>
    </row>
    <row r="15" spans="1:23" x14ac:dyDescent="0.3">
      <c r="B15" s="7" t="s">
        <v>21</v>
      </c>
      <c r="C15" s="7"/>
      <c r="E15" s="94">
        <f>F15/F20</f>
        <v>0.97741935483870968</v>
      </c>
      <c r="F15" s="8">
        <v>60.6</v>
      </c>
      <c r="G15" s="9">
        <v>0</v>
      </c>
      <c r="H15" s="9">
        <v>0</v>
      </c>
      <c r="I15" s="9">
        <v>0</v>
      </c>
      <c r="J15" s="10">
        <v>0</v>
      </c>
      <c r="K15" s="10">
        <v>0</v>
      </c>
      <c r="N15" s="100" t="s">
        <v>100</v>
      </c>
      <c r="R15" s="21">
        <f>FM_2_FS!R26</f>
        <v>22.8</v>
      </c>
      <c r="S15" s="21">
        <f>FM_2_FS!S26</f>
        <v>22.626111287451501</v>
      </c>
      <c r="T15" s="21">
        <f>FM_2_FS!T26</f>
        <v>24.645160361056949</v>
      </c>
      <c r="U15" s="21">
        <f>FM_2_FS!U26</f>
        <v>27.167426765658654</v>
      </c>
      <c r="V15" s="21">
        <f>FM_2_FS!V26</f>
        <v>29.719250824478941</v>
      </c>
      <c r="W15" s="21">
        <f>FM_2_FS!W26</f>
        <v>0.34610184461729432</v>
      </c>
    </row>
    <row r="16" spans="1:23" x14ac:dyDescent="0.3">
      <c r="B16" s="11" t="s">
        <v>22</v>
      </c>
      <c r="C16" s="11"/>
      <c r="D16" s="12"/>
      <c r="E16" s="95">
        <f>F16/F20</f>
        <v>4.8387096774193551E-3</v>
      </c>
      <c r="F16" s="13">
        <v>0.3</v>
      </c>
      <c r="G16" s="14">
        <v>0</v>
      </c>
      <c r="H16" s="14">
        <v>0</v>
      </c>
      <c r="I16" s="15">
        <v>0</v>
      </c>
      <c r="J16" s="16">
        <v>0</v>
      </c>
      <c r="K16" s="16">
        <v>0</v>
      </c>
      <c r="N16" s="128" t="s">
        <v>101</v>
      </c>
      <c r="O16" s="31"/>
      <c r="P16" s="31"/>
      <c r="Q16" s="31"/>
      <c r="R16" s="129">
        <f>FM_2_FS!R32</f>
        <v>1.2000000000000008</v>
      </c>
      <c r="S16" s="129">
        <f>FM_2_FS!S32</f>
        <v>1.1908479624974482</v>
      </c>
      <c r="T16" s="129">
        <f>FM_2_FS!T32</f>
        <v>1.2971137032135243</v>
      </c>
      <c r="U16" s="129">
        <f>FM_2_FS!U32</f>
        <v>1.4298645666136141</v>
      </c>
      <c r="V16" s="129">
        <f>FM_2_FS!V32</f>
        <v>1.5641710960252082</v>
      </c>
      <c r="W16" s="129">
        <f>FM_2_FS!W32</f>
        <v>-0.34610184461728122</v>
      </c>
    </row>
    <row r="17" spans="1:23" x14ac:dyDescent="0.3">
      <c r="B17" s="17" t="s">
        <v>91</v>
      </c>
      <c r="C17" s="17"/>
      <c r="D17" s="18"/>
      <c r="E17" s="96">
        <f>SUM(E15:E16)</f>
        <v>0.98225806451612907</v>
      </c>
      <c r="F17" s="19">
        <f t="shared" ref="F17:K17" si="4">SUM(F15:F16)</f>
        <v>60.9</v>
      </c>
      <c r="G17" s="20">
        <f t="shared" si="4"/>
        <v>0</v>
      </c>
      <c r="H17" s="20">
        <f t="shared" si="4"/>
        <v>0</v>
      </c>
      <c r="I17" s="20">
        <f t="shared" si="4"/>
        <v>0</v>
      </c>
      <c r="J17" s="20">
        <f t="shared" si="4"/>
        <v>0</v>
      </c>
      <c r="K17" s="20">
        <f t="shared" si="4"/>
        <v>0</v>
      </c>
      <c r="N17" s="17" t="s">
        <v>102</v>
      </c>
      <c r="R17" s="21">
        <f>SUM(R13:R14)</f>
        <v>62</v>
      </c>
      <c r="S17" s="21">
        <f t="shared" ref="S17:W17" si="5">SUM(S13:S14)</f>
        <v>61.22</v>
      </c>
      <c r="T17" s="21">
        <f t="shared" si="5"/>
        <v>62.720000000000006</v>
      </c>
      <c r="U17" s="21">
        <f t="shared" si="5"/>
        <v>64.720000000000013</v>
      </c>
      <c r="V17" s="21">
        <f t="shared" si="5"/>
        <v>66.720000000000013</v>
      </c>
      <c r="W17" s="21">
        <f t="shared" si="5"/>
        <v>1.3100631690576847E-14</v>
      </c>
    </row>
    <row r="18" spans="1:23" x14ac:dyDescent="0.3">
      <c r="B18" s="7" t="s">
        <v>23</v>
      </c>
      <c r="C18" s="7"/>
      <c r="E18" s="94">
        <f>F18/F20</f>
        <v>1.1612903225806451E-2</v>
      </c>
      <c r="F18" s="21">
        <v>0.72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N18" s="17"/>
    </row>
    <row r="19" spans="1:23" x14ac:dyDescent="0.3">
      <c r="B19" s="7" t="s">
        <v>24</v>
      </c>
      <c r="C19" s="7"/>
      <c r="E19" s="94">
        <f>F19/F20</f>
        <v>6.1290322580645163E-3</v>
      </c>
      <c r="F19" s="21">
        <v>0.38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M19" s="64" t="s">
        <v>118</v>
      </c>
      <c r="N19" s="68" t="s">
        <v>119</v>
      </c>
      <c r="O19" s="69"/>
      <c r="P19" s="70"/>
      <c r="Q19" s="70"/>
      <c r="R19" s="70"/>
      <c r="S19" s="70"/>
      <c r="T19" s="70"/>
      <c r="U19" s="70"/>
      <c r="V19" s="70"/>
      <c r="W19" s="70"/>
    </row>
    <row r="20" spans="1:23" x14ac:dyDescent="0.3">
      <c r="B20" s="23" t="s">
        <v>92</v>
      </c>
      <c r="C20" s="23"/>
      <c r="D20" s="24"/>
      <c r="E20" s="97">
        <f>SUM(E17:E19)</f>
        <v>1</v>
      </c>
      <c r="F20" s="25">
        <f>SUM(F17:F19)</f>
        <v>62</v>
      </c>
      <c r="G20" s="26">
        <f t="shared" ref="G20:K20" si="6">SUM(G17:G19)</f>
        <v>0</v>
      </c>
      <c r="H20" s="26">
        <f t="shared" si="6"/>
        <v>0</v>
      </c>
      <c r="I20" s="26">
        <f t="shared" si="6"/>
        <v>0</v>
      </c>
      <c r="J20" s="26">
        <f t="shared" si="6"/>
        <v>0</v>
      </c>
      <c r="K20" s="26">
        <f t="shared" si="6"/>
        <v>0</v>
      </c>
      <c r="R20" s="62">
        <f>F$13</f>
        <v>0</v>
      </c>
      <c r="S20" s="62">
        <f t="shared" ref="S20" si="7">G$13</f>
        <v>1</v>
      </c>
      <c r="T20" s="62">
        <f t="shared" ref="T20" si="8">H$13</f>
        <v>2</v>
      </c>
      <c r="U20" s="62">
        <f t="shared" ref="U20" si="9">I$13</f>
        <v>3</v>
      </c>
      <c r="V20" s="62">
        <f t="shared" ref="V20" si="10">J$13</f>
        <v>4</v>
      </c>
      <c r="W20" s="62">
        <f t="shared" ref="W20" si="11">K$13</f>
        <v>5</v>
      </c>
    </row>
    <row r="21" spans="1:23" x14ac:dyDescent="0.3">
      <c r="B21" s="63" t="s">
        <v>25</v>
      </c>
      <c r="C21" s="5"/>
      <c r="E21" s="98"/>
      <c r="N21" s="113" t="s">
        <v>100</v>
      </c>
      <c r="R21" s="21"/>
      <c r="S21" s="21"/>
      <c r="T21" s="21"/>
      <c r="U21" s="21"/>
      <c r="V21" s="21"/>
      <c r="W21" s="21"/>
    </row>
    <row r="22" spans="1:23" x14ac:dyDescent="0.3">
      <c r="B22" s="7" t="s">
        <v>26</v>
      </c>
      <c r="C22" s="7"/>
      <c r="E22" s="99">
        <f>F22/F20</f>
        <v>0.38709677419354838</v>
      </c>
      <c r="F22" s="8">
        <v>24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N22" s="34" t="s">
        <v>121</v>
      </c>
      <c r="R22" s="21">
        <v>0</v>
      </c>
      <c r="S22" s="21">
        <f>R26</f>
        <v>22.8</v>
      </c>
      <c r="T22" s="21">
        <f t="shared" ref="T22:W22" si="12">S26</f>
        <v>22.626111287451501</v>
      </c>
      <c r="U22" s="21">
        <f t="shared" si="12"/>
        <v>24.645160361056949</v>
      </c>
      <c r="V22" s="21">
        <f t="shared" si="12"/>
        <v>27.167426765658654</v>
      </c>
      <c r="W22" s="21">
        <f t="shared" si="12"/>
        <v>29.719250824478941</v>
      </c>
    </row>
    <row r="23" spans="1:23" x14ac:dyDescent="0.3">
      <c r="B23" s="7" t="s">
        <v>27</v>
      </c>
      <c r="C23" s="7"/>
      <c r="E23" s="99">
        <f>F23/F20</f>
        <v>0.61290322580645162</v>
      </c>
      <c r="F23" s="8">
        <f>F20-F22</f>
        <v>38</v>
      </c>
      <c r="G23" s="27">
        <f t="shared" ref="G23:K23" si="13">G20-G22</f>
        <v>0</v>
      </c>
      <c r="H23" s="27">
        <f t="shared" si="13"/>
        <v>0</v>
      </c>
      <c r="I23" s="27">
        <f t="shared" si="13"/>
        <v>0</v>
      </c>
      <c r="J23" s="27">
        <f t="shared" si="13"/>
        <v>0</v>
      </c>
      <c r="K23" s="27">
        <f t="shared" si="13"/>
        <v>0</v>
      </c>
      <c r="N23" s="100" t="s">
        <v>165</v>
      </c>
      <c r="R23" s="21">
        <f>FM_2_FS!R55</f>
        <v>-0.14249999999999999</v>
      </c>
      <c r="S23" s="21">
        <f>FM_2_FS!S55</f>
        <v>0.39424999999999938</v>
      </c>
      <c r="T23" s="21">
        <f>FM_2_FS!T55</f>
        <v>2.9576877861539468</v>
      </c>
      <c r="U23" s="21">
        <f>FM_2_FS!U55</f>
        <v>3.9549051171502052</v>
      </c>
      <c r="V23" s="21">
        <f>FM_2_FS!V55</f>
        <v>4.0509627713687859</v>
      </c>
      <c r="W23" s="21">
        <f>FM_2_FS!W55</f>
        <v>3.1604244141627498</v>
      </c>
    </row>
    <row r="24" spans="1:23" x14ac:dyDescent="0.3">
      <c r="B24" s="23" t="s">
        <v>28</v>
      </c>
      <c r="C24" s="23"/>
      <c r="D24" s="24"/>
      <c r="E24" s="97">
        <f>SUM(E22:E23)</f>
        <v>1</v>
      </c>
      <c r="F24" s="25">
        <f t="shared" ref="F24:K24" si="14">SUM(F22:F23)</f>
        <v>62</v>
      </c>
      <c r="G24" s="26">
        <f t="shared" si="14"/>
        <v>0</v>
      </c>
      <c r="H24" s="26">
        <f t="shared" si="14"/>
        <v>0</v>
      </c>
      <c r="I24" s="26">
        <f t="shared" si="14"/>
        <v>0</v>
      </c>
      <c r="J24" s="26">
        <f t="shared" si="14"/>
        <v>0</v>
      </c>
      <c r="K24" s="26">
        <f t="shared" si="14"/>
        <v>0</v>
      </c>
      <c r="N24" s="100" t="s">
        <v>166</v>
      </c>
      <c r="R24" s="21">
        <f>-F61</f>
        <v>22.942499999999999</v>
      </c>
      <c r="S24" s="21">
        <f t="shared" ref="S24:W24" si="15">-G61</f>
        <v>0</v>
      </c>
      <c r="T24" s="21">
        <f t="shared" si="15"/>
        <v>0</v>
      </c>
      <c r="U24" s="21">
        <f t="shared" si="15"/>
        <v>0</v>
      </c>
      <c r="V24" s="21">
        <f t="shared" si="15"/>
        <v>0</v>
      </c>
      <c r="W24" s="21">
        <f t="shared" si="15"/>
        <v>0</v>
      </c>
    </row>
    <row r="25" spans="1:23" ht="13.5" x14ac:dyDescent="0.45">
      <c r="N25" s="100" t="s">
        <v>167</v>
      </c>
      <c r="R25" s="127">
        <f>-FM_2_FS!F64</f>
        <v>0</v>
      </c>
      <c r="S25" s="127">
        <f>-FM_2_FS!G64</f>
        <v>-0.56813871254850024</v>
      </c>
      <c r="T25" s="127">
        <f>-FM_2_FS!H64</f>
        <v>-0.9386387125485004</v>
      </c>
      <c r="U25" s="127">
        <f>-FM_2_FS!I64</f>
        <v>-1.4326387125485007</v>
      </c>
      <c r="V25" s="127">
        <f>-FM_2_FS!J64</f>
        <v>-1.499138712548499</v>
      </c>
      <c r="W25" s="127">
        <f>-FM_2_FS!K64</f>
        <v>-32.533573394024394</v>
      </c>
    </row>
    <row r="26" spans="1:23" x14ac:dyDescent="0.3">
      <c r="A26" s="64" t="s">
        <v>30</v>
      </c>
      <c r="B26" s="68" t="s">
        <v>86</v>
      </c>
      <c r="C26" s="71"/>
      <c r="D26" s="70"/>
      <c r="E26" s="70"/>
      <c r="F26" s="70"/>
      <c r="G26" s="70"/>
      <c r="H26" s="70"/>
      <c r="I26" s="70"/>
      <c r="J26" s="70"/>
      <c r="K26" s="70"/>
      <c r="N26" s="104" t="s">
        <v>120</v>
      </c>
      <c r="O26" s="18"/>
      <c r="P26" s="18"/>
      <c r="Q26" s="18"/>
      <c r="R26" s="19">
        <f>SUM(R22:R25)</f>
        <v>22.8</v>
      </c>
      <c r="S26" s="19">
        <f>SUM(S22:S25)</f>
        <v>22.626111287451501</v>
      </c>
      <c r="T26" s="19">
        <f t="shared" ref="T26:W26" si="16">SUM(T22:T25)</f>
        <v>24.645160361056949</v>
      </c>
      <c r="U26" s="19">
        <f t="shared" si="16"/>
        <v>27.167426765658654</v>
      </c>
      <c r="V26" s="19">
        <f t="shared" si="16"/>
        <v>29.719250824478941</v>
      </c>
      <c r="W26" s="19">
        <f t="shared" si="16"/>
        <v>0.34610184461729432</v>
      </c>
    </row>
    <row r="27" spans="1:23" x14ac:dyDescent="0.3">
      <c r="F27" s="66"/>
      <c r="G27" s="66"/>
      <c r="H27" s="66"/>
      <c r="I27" s="66"/>
      <c r="J27" s="66"/>
      <c r="K27" s="93" t="s">
        <v>19</v>
      </c>
      <c r="N27" s="113" t="s">
        <v>101</v>
      </c>
      <c r="R27" s="21"/>
      <c r="S27" s="21"/>
      <c r="T27" s="21"/>
      <c r="U27" s="21"/>
      <c r="V27" s="21"/>
      <c r="W27" s="21"/>
    </row>
    <row r="28" spans="1:23" x14ac:dyDescent="0.3">
      <c r="F28" s="62">
        <f>F$13</f>
        <v>0</v>
      </c>
      <c r="G28" s="62">
        <f t="shared" ref="G28:K28" si="17">G$13</f>
        <v>1</v>
      </c>
      <c r="H28" s="62">
        <f t="shared" si="17"/>
        <v>2</v>
      </c>
      <c r="I28" s="62">
        <f t="shared" si="17"/>
        <v>3</v>
      </c>
      <c r="J28" s="62">
        <f t="shared" si="17"/>
        <v>4</v>
      </c>
      <c r="K28" s="62">
        <f t="shared" si="17"/>
        <v>5</v>
      </c>
      <c r="N28" s="34" t="s">
        <v>122</v>
      </c>
      <c r="R28" s="120">
        <v>0</v>
      </c>
      <c r="S28" s="21">
        <f>R32</f>
        <v>1.2000000000000008</v>
      </c>
      <c r="T28" s="21">
        <f t="shared" ref="T28:W28" si="18">S32</f>
        <v>1.1908479624974482</v>
      </c>
      <c r="U28" s="21">
        <f t="shared" si="18"/>
        <v>1.2971137032135243</v>
      </c>
      <c r="V28" s="21">
        <f t="shared" si="18"/>
        <v>1.4298645666136141</v>
      </c>
      <c r="W28" s="21">
        <f t="shared" si="18"/>
        <v>1.5641710960252082</v>
      </c>
    </row>
    <row r="29" spans="1:23" x14ac:dyDescent="0.3">
      <c r="A29" s="64" t="s">
        <v>31</v>
      </c>
      <c r="B29" s="63" t="s">
        <v>32</v>
      </c>
      <c r="C29" s="5"/>
      <c r="F29" s="6"/>
      <c r="G29" s="6"/>
      <c r="H29" s="6"/>
      <c r="I29" s="6"/>
      <c r="J29" s="6"/>
      <c r="K29" s="6"/>
      <c r="N29" s="100" t="s">
        <v>165</v>
      </c>
      <c r="R29" s="21">
        <f>FM_2_FS!R56</f>
        <v>-7.5000000000000067E-3</v>
      </c>
      <c r="S29" s="21">
        <f>FM_2_FS!S56</f>
        <v>2.0749999999999987E-2</v>
      </c>
      <c r="T29" s="21">
        <f>FM_2_FS!T56</f>
        <v>0.15566777821862893</v>
      </c>
      <c r="U29" s="21">
        <f>FM_2_FS!U56</f>
        <v>0.20815290090264257</v>
      </c>
      <c r="V29" s="21">
        <f>FM_2_FS!V56</f>
        <v>0.2132085669141468</v>
      </c>
      <c r="W29" s="21">
        <f>FM_2_FS!W56</f>
        <v>0.16633812706119752</v>
      </c>
    </row>
    <row r="30" spans="1:23" x14ac:dyDescent="0.3">
      <c r="B30" s="7" t="s">
        <v>33</v>
      </c>
      <c r="C30" s="28"/>
      <c r="F30" s="29">
        <v>-62</v>
      </c>
      <c r="G30" s="29">
        <f t="shared" ref="G30:K30" si="19">-G19</f>
        <v>0</v>
      </c>
      <c r="H30" s="29">
        <f t="shared" si="19"/>
        <v>0</v>
      </c>
      <c r="I30" s="29">
        <f t="shared" si="19"/>
        <v>0</v>
      </c>
      <c r="J30" s="29">
        <f t="shared" si="19"/>
        <v>0</v>
      </c>
      <c r="K30" s="29">
        <f t="shared" si="19"/>
        <v>0</v>
      </c>
      <c r="N30" s="100" t="s">
        <v>166</v>
      </c>
      <c r="R30" s="21">
        <f>-F62</f>
        <v>1.2075000000000009</v>
      </c>
      <c r="S30" s="21">
        <f>-G62</f>
        <v>0</v>
      </c>
      <c r="T30" s="21">
        <f>-H62</f>
        <v>0</v>
      </c>
      <c r="U30" s="21">
        <f>-I62</f>
        <v>0</v>
      </c>
      <c r="V30" s="21">
        <f>-J62</f>
        <v>0</v>
      </c>
      <c r="W30" s="21">
        <f>-K62</f>
        <v>0</v>
      </c>
    </row>
    <row r="31" spans="1:23" ht="13.5" x14ac:dyDescent="0.45">
      <c r="B31" s="105" t="s">
        <v>34</v>
      </c>
      <c r="C31" s="30"/>
      <c r="D31" s="31"/>
      <c r="E31" s="31"/>
      <c r="F31" s="32">
        <v>38</v>
      </c>
      <c r="G31" s="32">
        <f t="shared" ref="G31:K31" si="20">G22</f>
        <v>0</v>
      </c>
      <c r="H31" s="32">
        <f t="shared" si="20"/>
        <v>0</v>
      </c>
      <c r="I31" s="32">
        <f t="shared" si="20"/>
        <v>0</v>
      </c>
      <c r="J31" s="32">
        <f t="shared" si="20"/>
        <v>0</v>
      </c>
      <c r="K31" s="32">
        <f t="shared" si="20"/>
        <v>0</v>
      </c>
      <c r="N31" s="100" t="s">
        <v>167</v>
      </c>
      <c r="R31" s="122">
        <f>-FM_2_FS!F65</f>
        <v>0</v>
      </c>
      <c r="S31" s="122">
        <f>-FM_2_FS!G65</f>
        <v>-2.9902037502552672E-2</v>
      </c>
      <c r="T31" s="122">
        <f>-FM_2_FS!H65</f>
        <v>-4.9402037502552697E-2</v>
      </c>
      <c r="U31" s="122">
        <f>-FM_2_FS!I65</f>
        <v>-7.5402037502552741E-2</v>
      </c>
      <c r="V31" s="122">
        <f>-FM_2_FS!J65</f>
        <v>-7.8902037502552647E-2</v>
      </c>
      <c r="W31" s="122">
        <f>-FM_2_FS!K65</f>
        <v>-2.0766110677036869</v>
      </c>
    </row>
    <row r="32" spans="1:23" x14ac:dyDescent="0.3">
      <c r="B32" s="17" t="s">
        <v>35</v>
      </c>
      <c r="C32" s="17"/>
      <c r="D32" s="18"/>
      <c r="E32" s="18"/>
      <c r="F32" s="33">
        <f>F30+F31</f>
        <v>-24</v>
      </c>
      <c r="G32" s="33">
        <f t="shared" ref="G32:K32" si="21">G30+G31</f>
        <v>0</v>
      </c>
      <c r="H32" s="33">
        <f t="shared" si="21"/>
        <v>0</v>
      </c>
      <c r="I32" s="33">
        <f t="shared" si="21"/>
        <v>0</v>
      </c>
      <c r="J32" s="33">
        <f t="shared" si="21"/>
        <v>0</v>
      </c>
      <c r="K32" s="33">
        <f t="shared" si="21"/>
        <v>0</v>
      </c>
      <c r="N32" s="104" t="s">
        <v>123</v>
      </c>
      <c r="O32" s="18"/>
      <c r="P32" s="18"/>
      <c r="Q32" s="18"/>
      <c r="R32" s="19">
        <f>SUM(R28:R31)</f>
        <v>1.2000000000000008</v>
      </c>
      <c r="S32" s="19">
        <f t="shared" ref="S32:W32" si="22">SUM(S28:S31)</f>
        <v>1.1908479624974482</v>
      </c>
      <c r="T32" s="19">
        <f t="shared" si="22"/>
        <v>1.2971137032135243</v>
      </c>
      <c r="U32" s="19">
        <f t="shared" si="22"/>
        <v>1.4298645666136141</v>
      </c>
      <c r="V32" s="19">
        <f t="shared" si="22"/>
        <v>1.5641710960252082</v>
      </c>
      <c r="W32" s="19">
        <f t="shared" si="22"/>
        <v>-0.34610184461728122</v>
      </c>
    </row>
    <row r="33" spans="1:23" x14ac:dyDescent="0.3">
      <c r="N33" s="104"/>
      <c r="O33" s="18"/>
      <c r="P33" s="18"/>
      <c r="Q33" s="18"/>
      <c r="R33" s="19"/>
      <c r="S33" s="19"/>
      <c r="T33" s="19"/>
      <c r="U33" s="19"/>
      <c r="V33" s="19"/>
      <c r="W33" s="19"/>
    </row>
    <row r="34" spans="1:23" x14ac:dyDescent="0.3">
      <c r="A34" s="64" t="s">
        <v>36</v>
      </c>
      <c r="B34" s="63" t="s">
        <v>37</v>
      </c>
      <c r="C34" s="5"/>
      <c r="F34" s="6"/>
      <c r="G34" s="6"/>
      <c r="H34" s="6"/>
      <c r="I34" s="6"/>
      <c r="J34" s="6"/>
      <c r="K34" s="6"/>
      <c r="M34" s="64" t="s">
        <v>30</v>
      </c>
      <c r="N34" s="68" t="s">
        <v>103</v>
      </c>
      <c r="O34" s="69"/>
      <c r="P34" s="70"/>
      <c r="Q34" s="70"/>
      <c r="R34" s="70"/>
      <c r="S34" s="70"/>
      <c r="T34" s="70"/>
      <c r="U34" s="70"/>
      <c r="V34" s="70"/>
      <c r="W34" s="70"/>
    </row>
    <row r="35" spans="1:23" x14ac:dyDescent="0.3">
      <c r="B35" s="7" t="s">
        <v>38</v>
      </c>
      <c r="C35" s="34"/>
      <c r="F35" s="35">
        <v>0</v>
      </c>
      <c r="G35" s="35">
        <v>5.22</v>
      </c>
      <c r="H35" s="35">
        <v>5.65</v>
      </c>
      <c r="I35" s="35">
        <v>6.23</v>
      </c>
      <c r="J35" s="35">
        <v>6.35</v>
      </c>
      <c r="K35" s="35">
        <v>6.48</v>
      </c>
      <c r="R35" s="62">
        <f>F$13</f>
        <v>0</v>
      </c>
      <c r="S35" s="62">
        <f t="shared" ref="S35" si="23">G$13</f>
        <v>1</v>
      </c>
      <c r="T35" s="62">
        <f t="shared" ref="T35" si="24">H$13</f>
        <v>2</v>
      </c>
      <c r="U35" s="62">
        <f t="shared" ref="U35" si="25">I$13</f>
        <v>3</v>
      </c>
      <c r="V35" s="62">
        <f t="shared" ref="V35" si="26">J$13</f>
        <v>4</v>
      </c>
      <c r="W35" s="62">
        <f t="shared" ref="W35" si="27">K$13</f>
        <v>5</v>
      </c>
    </row>
    <row r="36" spans="1:23" x14ac:dyDescent="0.3">
      <c r="B36" s="11" t="s">
        <v>39</v>
      </c>
      <c r="C36" s="36"/>
      <c r="D36" s="12"/>
      <c r="E36" s="12"/>
      <c r="F36" s="37">
        <v>0</v>
      </c>
      <c r="G36" s="37">
        <v>0.23</v>
      </c>
      <c r="H36" s="37">
        <v>0.28000000000000003</v>
      </c>
      <c r="I36" s="37">
        <v>0.32</v>
      </c>
      <c r="J36" s="37">
        <v>0.32</v>
      </c>
      <c r="K36" s="37">
        <v>0.33</v>
      </c>
      <c r="N36" s="63" t="s">
        <v>104</v>
      </c>
      <c r="R36" s="21"/>
      <c r="S36" s="21"/>
      <c r="T36" s="21"/>
      <c r="U36" s="21"/>
      <c r="V36" s="21"/>
      <c r="W36" s="21"/>
    </row>
    <row r="37" spans="1:23" x14ac:dyDescent="0.3">
      <c r="B37" s="28" t="s">
        <v>40</v>
      </c>
      <c r="C37" s="28"/>
      <c r="F37" s="35">
        <f>SUM(F35:F36)</f>
        <v>0</v>
      </c>
      <c r="G37" s="35">
        <f t="shared" ref="G37:K37" si="28">SUM(G35:G36)</f>
        <v>5.45</v>
      </c>
      <c r="H37" s="35">
        <f t="shared" si="28"/>
        <v>5.9300000000000006</v>
      </c>
      <c r="I37" s="35">
        <f t="shared" si="28"/>
        <v>6.5500000000000007</v>
      </c>
      <c r="J37" s="35">
        <f t="shared" si="28"/>
        <v>6.67</v>
      </c>
      <c r="K37" s="35">
        <f t="shared" si="28"/>
        <v>6.8100000000000005</v>
      </c>
      <c r="N37" s="34" t="s">
        <v>105</v>
      </c>
      <c r="R37" s="21">
        <f>F35</f>
        <v>0</v>
      </c>
      <c r="S37" s="21">
        <f t="shared" ref="S37:W37" si="29">G35</f>
        <v>5.22</v>
      </c>
      <c r="T37" s="21">
        <f t="shared" si="29"/>
        <v>5.65</v>
      </c>
      <c r="U37" s="21">
        <f t="shared" si="29"/>
        <v>6.23</v>
      </c>
      <c r="V37" s="21">
        <f t="shared" si="29"/>
        <v>6.35</v>
      </c>
      <c r="W37" s="21">
        <f t="shared" si="29"/>
        <v>6.48</v>
      </c>
    </row>
    <row r="38" spans="1:23" ht="13.5" x14ac:dyDescent="0.45">
      <c r="B38" s="11" t="s">
        <v>41</v>
      </c>
      <c r="C38" s="36"/>
      <c r="D38" s="12"/>
      <c r="E38" s="12"/>
      <c r="F38" s="37">
        <v>0</v>
      </c>
      <c r="G38" s="37">
        <v>-0.41</v>
      </c>
      <c r="H38" s="37">
        <v>-0.38</v>
      </c>
      <c r="I38" s="37">
        <v>-0.39</v>
      </c>
      <c r="J38" s="37">
        <v>-0.4</v>
      </c>
      <c r="K38" s="37">
        <v>-0.41</v>
      </c>
      <c r="N38" s="109" t="s">
        <v>39</v>
      </c>
      <c r="R38" s="122">
        <f>F36</f>
        <v>0</v>
      </c>
      <c r="S38" s="122">
        <f t="shared" ref="S38" si="30">G36</f>
        <v>0.23</v>
      </c>
      <c r="T38" s="122">
        <f t="shared" ref="T38" si="31">H36</f>
        <v>0.28000000000000003</v>
      </c>
      <c r="U38" s="122">
        <f t="shared" ref="U38" si="32">I36</f>
        <v>0.32</v>
      </c>
      <c r="V38" s="122">
        <f t="shared" ref="V38" si="33">J36</f>
        <v>0.32</v>
      </c>
      <c r="W38" s="122">
        <f t="shared" ref="W38" si="34">K36</f>
        <v>0.33</v>
      </c>
    </row>
    <row r="39" spans="1:23" x14ac:dyDescent="0.3">
      <c r="B39" s="28" t="s">
        <v>42</v>
      </c>
      <c r="C39" s="28"/>
      <c r="E39" s="3" t="s">
        <v>43</v>
      </c>
      <c r="F39" s="35">
        <f>SUM(F37:F38)</f>
        <v>0</v>
      </c>
      <c r="G39" s="35">
        <f>SUM(G37:G38)</f>
        <v>5.04</v>
      </c>
      <c r="H39" s="35">
        <f t="shared" ref="H39:K39" si="35">SUM(H37:H38)</f>
        <v>5.5500000000000007</v>
      </c>
      <c r="I39" s="35">
        <f t="shared" si="35"/>
        <v>6.160000000000001</v>
      </c>
      <c r="J39" s="35">
        <f t="shared" si="35"/>
        <v>6.27</v>
      </c>
      <c r="K39" s="35">
        <f t="shared" si="35"/>
        <v>6.4</v>
      </c>
      <c r="N39" s="17" t="s">
        <v>106</v>
      </c>
      <c r="O39" s="18"/>
      <c r="P39" s="18"/>
      <c r="Q39" s="18"/>
      <c r="R39" s="19">
        <f>SUM(R37:R38)</f>
        <v>0</v>
      </c>
      <c r="S39" s="19">
        <f t="shared" ref="S39:W39" si="36">SUM(S37:S38)</f>
        <v>5.45</v>
      </c>
      <c r="T39" s="19">
        <f t="shared" si="36"/>
        <v>5.9300000000000006</v>
      </c>
      <c r="U39" s="19">
        <f t="shared" si="36"/>
        <v>6.5500000000000007</v>
      </c>
      <c r="V39" s="19">
        <f t="shared" si="36"/>
        <v>6.67</v>
      </c>
      <c r="W39" s="19">
        <f t="shared" si="36"/>
        <v>6.8100000000000005</v>
      </c>
    </row>
    <row r="40" spans="1:23" x14ac:dyDescent="0.3">
      <c r="B40" s="11" t="s">
        <v>44</v>
      </c>
      <c r="C40" s="36"/>
      <c r="D40" s="12"/>
      <c r="E40" s="38"/>
      <c r="F40" s="37">
        <v>0</v>
      </c>
      <c r="G40" s="37">
        <v>-1.76</v>
      </c>
      <c r="H40" s="37">
        <v>-1.87</v>
      </c>
      <c r="I40" s="37">
        <v>-1.96</v>
      </c>
      <c r="J40" s="37">
        <v>-1.99</v>
      </c>
      <c r="K40" s="37">
        <v>-2.0299999999999998</v>
      </c>
      <c r="N40" s="63" t="s">
        <v>107</v>
      </c>
      <c r="R40" s="21"/>
      <c r="S40" s="21"/>
      <c r="T40" s="21"/>
      <c r="U40" s="21"/>
      <c r="V40" s="21"/>
      <c r="W40" s="21"/>
    </row>
    <row r="41" spans="1:23" x14ac:dyDescent="0.3">
      <c r="B41" s="28" t="s">
        <v>45</v>
      </c>
      <c r="C41" s="28"/>
      <c r="E41" s="3" t="s">
        <v>46</v>
      </c>
      <c r="F41" s="35">
        <f t="shared" ref="F41:J41" si="37">SUM(F39:F40)</f>
        <v>0</v>
      </c>
      <c r="G41" s="35">
        <f t="shared" si="37"/>
        <v>3.2800000000000002</v>
      </c>
      <c r="H41" s="35">
        <f t="shared" si="37"/>
        <v>3.6800000000000006</v>
      </c>
      <c r="I41" s="35">
        <f t="shared" si="37"/>
        <v>4.2000000000000011</v>
      </c>
      <c r="J41" s="35">
        <f t="shared" si="37"/>
        <v>4.2799999999999994</v>
      </c>
      <c r="K41" s="35">
        <f>SUM(K39:K40)</f>
        <v>4.370000000000001</v>
      </c>
      <c r="N41" s="34" t="s">
        <v>108</v>
      </c>
      <c r="R41" s="21">
        <f>F38</f>
        <v>0</v>
      </c>
      <c r="S41" s="21">
        <f t="shared" ref="S41:W41" si="38">G38</f>
        <v>-0.41</v>
      </c>
      <c r="T41" s="21">
        <f t="shared" si="38"/>
        <v>-0.38</v>
      </c>
      <c r="U41" s="21">
        <f t="shared" si="38"/>
        <v>-0.39</v>
      </c>
      <c r="V41" s="21">
        <f t="shared" si="38"/>
        <v>-0.4</v>
      </c>
      <c r="W41" s="21">
        <f t="shared" si="38"/>
        <v>-0.41</v>
      </c>
    </row>
    <row r="42" spans="1:23" x14ac:dyDescent="0.3">
      <c r="B42" s="7" t="s">
        <v>47</v>
      </c>
      <c r="C42" s="34"/>
      <c r="E42" s="3"/>
      <c r="F42" s="35">
        <v>-0.15</v>
      </c>
      <c r="G42" s="35">
        <v>-0.23</v>
      </c>
      <c r="H42" s="35">
        <v>-0.23</v>
      </c>
      <c r="I42" s="35">
        <v>-0.23</v>
      </c>
      <c r="J42" s="35">
        <v>-0.23</v>
      </c>
      <c r="K42" s="35">
        <v>-0.61</v>
      </c>
      <c r="N42" s="34" t="s">
        <v>44</v>
      </c>
      <c r="R42" s="21">
        <f>FM_2_FS!F40</f>
        <v>0</v>
      </c>
      <c r="S42" s="21">
        <f>FM_2_FS!G40</f>
        <v>-1.76</v>
      </c>
      <c r="T42" s="21">
        <f>FM_2_FS!H40</f>
        <v>-1.87</v>
      </c>
      <c r="U42" s="21">
        <f>FM_2_FS!I40</f>
        <v>-1.96</v>
      </c>
      <c r="V42" s="21">
        <f>FM_2_FS!J40</f>
        <v>-1.99</v>
      </c>
      <c r="W42" s="21">
        <f>FM_2_FS!K40</f>
        <v>-2.0299999999999998</v>
      </c>
    </row>
    <row r="43" spans="1:23" x14ac:dyDescent="0.3">
      <c r="B43" s="11" t="s">
        <v>48</v>
      </c>
      <c r="C43" s="36"/>
      <c r="D43" s="12"/>
      <c r="E43" s="38"/>
      <c r="F43" s="37">
        <v>0</v>
      </c>
      <c r="G43" s="37">
        <v>-0.05</v>
      </c>
      <c r="H43" s="37">
        <v>-0.06</v>
      </c>
      <c r="I43" s="37">
        <v>-0.06</v>
      </c>
      <c r="J43" s="37">
        <v>-7.0000000000000007E-2</v>
      </c>
      <c r="K43" s="37">
        <v>-7.0000000000000007E-2</v>
      </c>
      <c r="N43" s="34" t="s">
        <v>47</v>
      </c>
      <c r="R43" s="21">
        <f>FM_2_FS!F42</f>
        <v>-0.15</v>
      </c>
      <c r="S43" s="21">
        <f>FM_2_FS!G42</f>
        <v>-0.23</v>
      </c>
      <c r="T43" s="21">
        <f>FM_2_FS!H42</f>
        <v>-0.23</v>
      </c>
      <c r="U43" s="21">
        <f>FM_2_FS!I42</f>
        <v>-0.23</v>
      </c>
      <c r="V43" s="21">
        <f>FM_2_FS!J42</f>
        <v>-0.23</v>
      </c>
      <c r="W43" s="21">
        <f>FM_2_FS!K42</f>
        <v>-0.61</v>
      </c>
    </row>
    <row r="44" spans="1:23" x14ac:dyDescent="0.3">
      <c r="B44" s="28" t="s">
        <v>49</v>
      </c>
      <c r="C44" s="28"/>
      <c r="E44" s="3" t="s">
        <v>50</v>
      </c>
      <c r="F44" s="35">
        <f t="shared" ref="F44:K44" si="39">SUM(F41:F43)</f>
        <v>-0.15</v>
      </c>
      <c r="G44" s="35">
        <f t="shared" si="39"/>
        <v>3.0000000000000004</v>
      </c>
      <c r="H44" s="35">
        <f t="shared" si="39"/>
        <v>3.3900000000000006</v>
      </c>
      <c r="I44" s="35">
        <f t="shared" si="39"/>
        <v>3.910000000000001</v>
      </c>
      <c r="J44" s="35">
        <f t="shared" si="39"/>
        <v>3.9799999999999991</v>
      </c>
      <c r="K44" s="35">
        <f t="shared" si="39"/>
        <v>3.6900000000000013</v>
      </c>
      <c r="N44" s="34" t="s">
        <v>109</v>
      </c>
      <c r="R44" s="21">
        <f>FM_2_FS!F43</f>
        <v>0</v>
      </c>
      <c r="S44" s="21">
        <f>FM_2_FS!G43</f>
        <v>-0.05</v>
      </c>
      <c r="T44" s="21">
        <f>FM_2_FS!H43</f>
        <v>-0.06</v>
      </c>
      <c r="U44" s="21">
        <f>FM_2_FS!I43</f>
        <v>-0.06</v>
      </c>
      <c r="V44" s="21">
        <f>FM_2_FS!J43</f>
        <v>-7.0000000000000007E-2</v>
      </c>
      <c r="W44" s="21">
        <f>FM_2_FS!K43</f>
        <v>-7.0000000000000007E-2</v>
      </c>
    </row>
    <row r="45" spans="1:23" ht="13.5" x14ac:dyDescent="0.45">
      <c r="B45" s="7" t="s">
        <v>51</v>
      </c>
      <c r="C45" s="34"/>
      <c r="E45" s="3"/>
      <c r="F45" s="61">
        <f t="shared" ref="F45:K45" si="40">SUM(F46:F47)</f>
        <v>0</v>
      </c>
      <c r="G45" s="61">
        <f t="shared" si="40"/>
        <v>-2.4019592499489475</v>
      </c>
      <c r="H45" s="61">
        <f t="shared" si="40"/>
        <v>-2.4019592499489475</v>
      </c>
      <c r="I45" s="61">
        <f t="shared" si="40"/>
        <v>-2.4019592499489475</v>
      </c>
      <c r="J45" s="61">
        <f t="shared" si="40"/>
        <v>-2.4019592499489475</v>
      </c>
      <c r="K45" s="61">
        <f t="shared" si="40"/>
        <v>-2.4019592499489475</v>
      </c>
      <c r="N45" s="34" t="s">
        <v>56</v>
      </c>
      <c r="R45" s="122">
        <f>FM_2_FS!F52</f>
        <v>0</v>
      </c>
      <c r="S45" s="122">
        <f>FM_2_FS!G52</f>
        <v>0</v>
      </c>
      <c r="T45" s="122">
        <f>FM_2_FS!H52</f>
        <v>0</v>
      </c>
      <c r="U45" s="122">
        <f>FM_2_FS!I52</f>
        <v>0</v>
      </c>
      <c r="V45" s="122">
        <f>FM_2_FS!J52</f>
        <v>0</v>
      </c>
      <c r="W45" s="122">
        <f>FM_2_FS!K52</f>
        <v>-0.68</v>
      </c>
    </row>
    <row r="46" spans="1:23" x14ac:dyDescent="0.3">
      <c r="B46" s="108" t="s">
        <v>52</v>
      </c>
      <c r="C46" s="100"/>
      <c r="E46" s="3"/>
      <c r="F46" s="29">
        <f>-F88</f>
        <v>0</v>
      </c>
      <c r="G46" s="29">
        <f t="shared" ref="G46:K47" si="41">-G88</f>
        <v>-1.8049999999999999</v>
      </c>
      <c r="H46" s="29">
        <f t="shared" si="41"/>
        <v>-1.7766444356274251</v>
      </c>
      <c r="I46" s="29">
        <f t="shared" si="41"/>
        <v>-1.746941981947153</v>
      </c>
      <c r="J46" s="29">
        <f t="shared" si="41"/>
        <v>-1.7158286617170677</v>
      </c>
      <c r="K46" s="29">
        <f t="shared" si="41"/>
        <v>-1.6832374587760532</v>
      </c>
      <c r="N46" s="17" t="s">
        <v>110</v>
      </c>
      <c r="O46" s="18"/>
      <c r="P46" s="18"/>
      <c r="Q46" s="18"/>
      <c r="R46" s="19">
        <f>SUM(R41:R45)</f>
        <v>-0.15</v>
      </c>
      <c r="S46" s="19">
        <f t="shared" ref="S46:W46" si="42">SUM(S41:S45)</f>
        <v>-2.4499999999999997</v>
      </c>
      <c r="T46" s="19">
        <f t="shared" si="42"/>
        <v>-2.54</v>
      </c>
      <c r="U46" s="19">
        <f t="shared" si="42"/>
        <v>-2.64</v>
      </c>
      <c r="V46" s="19">
        <f t="shared" si="42"/>
        <v>-2.69</v>
      </c>
      <c r="W46" s="19">
        <f t="shared" si="42"/>
        <v>-3.8</v>
      </c>
    </row>
    <row r="47" spans="1:23" x14ac:dyDescent="0.3">
      <c r="B47" s="108" t="s">
        <v>53</v>
      </c>
      <c r="C47" s="100"/>
      <c r="E47" s="3"/>
      <c r="F47" s="29">
        <f>-F89</f>
        <v>0</v>
      </c>
      <c r="G47" s="29">
        <f t="shared" si="41"/>
        <v>-0.59695924994894756</v>
      </c>
      <c r="H47" s="29">
        <f t="shared" si="41"/>
        <v>-0.62531481432152236</v>
      </c>
      <c r="I47" s="29">
        <f t="shared" si="41"/>
        <v>-0.65501726800179449</v>
      </c>
      <c r="J47" s="29">
        <f t="shared" si="41"/>
        <v>-0.68613058823187978</v>
      </c>
      <c r="K47" s="29">
        <f t="shared" si="41"/>
        <v>-0.71872179117289425</v>
      </c>
      <c r="N47" s="40" t="s">
        <v>111</v>
      </c>
      <c r="O47" s="40"/>
      <c r="P47" s="40"/>
      <c r="Q47" s="40"/>
      <c r="R47" s="121">
        <f>R39+R46</f>
        <v>-0.15</v>
      </c>
      <c r="S47" s="121">
        <f t="shared" ref="S47:W47" si="43">S39+S46</f>
        <v>3.0000000000000004</v>
      </c>
      <c r="T47" s="121">
        <f t="shared" si="43"/>
        <v>3.3900000000000006</v>
      </c>
      <c r="U47" s="121">
        <f t="shared" si="43"/>
        <v>3.9100000000000006</v>
      </c>
      <c r="V47" s="121">
        <f t="shared" si="43"/>
        <v>3.98</v>
      </c>
      <c r="W47" s="121">
        <f t="shared" si="43"/>
        <v>3.0100000000000007</v>
      </c>
    </row>
    <row r="48" spans="1:23" x14ac:dyDescent="0.3">
      <c r="B48" s="39" t="s">
        <v>80</v>
      </c>
      <c r="C48" s="39"/>
      <c r="D48" s="40"/>
      <c r="E48" s="41" t="s">
        <v>79</v>
      </c>
      <c r="F48" s="42">
        <f>SUM(F44:F45)</f>
        <v>-0.15</v>
      </c>
      <c r="G48" s="42">
        <f t="shared" ref="G48:K48" si="44">SUM(G44:G45)</f>
        <v>0.59804075005105295</v>
      </c>
      <c r="H48" s="42">
        <f t="shared" si="44"/>
        <v>0.98804075005105307</v>
      </c>
      <c r="I48" s="42">
        <f t="shared" si="44"/>
        <v>1.5080407500510535</v>
      </c>
      <c r="J48" s="42">
        <f t="shared" si="44"/>
        <v>1.5780407500510516</v>
      </c>
      <c r="K48" s="42">
        <f t="shared" si="44"/>
        <v>1.2880407500510538</v>
      </c>
      <c r="N48" s="34" t="s">
        <v>151</v>
      </c>
      <c r="R48" s="21">
        <f>-F88</f>
        <v>0</v>
      </c>
      <c r="S48" s="21">
        <f t="shared" ref="S48:W48" si="45">-G88</f>
        <v>-1.8049999999999999</v>
      </c>
      <c r="T48" s="21">
        <f t="shared" si="45"/>
        <v>-1.7766444356274251</v>
      </c>
      <c r="U48" s="21">
        <f t="shared" si="45"/>
        <v>-1.746941981947153</v>
      </c>
      <c r="V48" s="21">
        <f t="shared" si="45"/>
        <v>-1.7158286617170677</v>
      </c>
      <c r="W48" s="21">
        <f t="shared" si="45"/>
        <v>-1.6832374587760532</v>
      </c>
    </row>
    <row r="49" spans="1:24" x14ac:dyDescent="0.3">
      <c r="N49" s="34" t="s">
        <v>152</v>
      </c>
      <c r="R49" s="21">
        <f>FM_2_FS!R91</f>
        <v>0</v>
      </c>
      <c r="S49" s="21">
        <f>FM_2_FS!S91</f>
        <v>-0.78000000000000114</v>
      </c>
      <c r="T49" s="21">
        <f>FM_2_FS!T91</f>
        <v>1.5</v>
      </c>
      <c r="U49" s="21">
        <f>FM_2_FS!U91</f>
        <v>2</v>
      </c>
      <c r="V49" s="21">
        <f>FM_2_FS!V91</f>
        <v>2</v>
      </c>
      <c r="W49" s="21">
        <f>FM_2_FS!W91</f>
        <v>0</v>
      </c>
    </row>
    <row r="50" spans="1:24" x14ac:dyDescent="0.3">
      <c r="A50" s="65" t="s">
        <v>54</v>
      </c>
      <c r="B50" s="63" t="s">
        <v>93</v>
      </c>
      <c r="C50" s="5"/>
      <c r="F50" s="62">
        <f>F$13</f>
        <v>0</v>
      </c>
      <c r="G50" s="62">
        <f t="shared" ref="G50:K50" si="46">G$13</f>
        <v>1</v>
      </c>
      <c r="H50" s="62">
        <f t="shared" si="46"/>
        <v>2</v>
      </c>
      <c r="I50" s="62">
        <f t="shared" si="46"/>
        <v>3</v>
      </c>
      <c r="J50" s="62">
        <f t="shared" si="46"/>
        <v>4</v>
      </c>
      <c r="K50" s="62">
        <f t="shared" si="46"/>
        <v>5</v>
      </c>
      <c r="N50" s="34" t="s">
        <v>153</v>
      </c>
      <c r="R50" s="21">
        <f>FM_2_FS!R92</f>
        <v>0</v>
      </c>
      <c r="S50" s="21">
        <f>FM_2_FS!S92</f>
        <v>0</v>
      </c>
      <c r="T50" s="21">
        <f>FM_2_FS!T92</f>
        <v>0</v>
      </c>
      <c r="U50" s="21">
        <f>FM_2_FS!U92</f>
        <v>0</v>
      </c>
      <c r="V50" s="21">
        <f>FM_2_FS!V92</f>
        <v>0</v>
      </c>
      <c r="W50" s="21">
        <f>FM_2_FS!W92</f>
        <v>2</v>
      </c>
    </row>
    <row r="51" spans="1:24" x14ac:dyDescent="0.3">
      <c r="B51" s="7" t="s">
        <v>55</v>
      </c>
      <c r="C51" s="28"/>
      <c r="F51" s="29">
        <v>0</v>
      </c>
      <c r="G51" s="29">
        <v>0</v>
      </c>
      <c r="H51" s="29">
        <v>0</v>
      </c>
      <c r="I51" s="29">
        <v>0</v>
      </c>
      <c r="J51" s="29">
        <v>0</v>
      </c>
      <c r="K51" s="29">
        <f>K75</f>
        <v>68</v>
      </c>
      <c r="N51" s="40" t="s">
        <v>112</v>
      </c>
      <c r="O51" s="40"/>
      <c r="P51" s="40"/>
      <c r="Q51" s="40"/>
      <c r="R51" s="121">
        <f>SUM(R47:R50)</f>
        <v>-0.15</v>
      </c>
      <c r="S51" s="121">
        <f t="shared" ref="S51:W51" si="47">SUM(S47:S50)</f>
        <v>0.41499999999999937</v>
      </c>
      <c r="T51" s="121">
        <f t="shared" si="47"/>
        <v>3.1133555643725757</v>
      </c>
      <c r="U51" s="121">
        <f t="shared" si="47"/>
        <v>4.1630580180528476</v>
      </c>
      <c r="V51" s="121">
        <f t="shared" si="47"/>
        <v>4.2641713382829325</v>
      </c>
      <c r="W51" s="121">
        <f t="shared" si="47"/>
        <v>3.3267625412239474</v>
      </c>
    </row>
    <row r="52" spans="1:24" x14ac:dyDescent="0.3">
      <c r="B52" s="106" t="s">
        <v>56</v>
      </c>
      <c r="C52" s="43"/>
      <c r="D52" s="44"/>
      <c r="E52" s="44"/>
      <c r="F52" s="45">
        <v>0</v>
      </c>
      <c r="G52" s="45">
        <v>0</v>
      </c>
      <c r="H52" s="45">
        <v>0</v>
      </c>
      <c r="I52" s="45">
        <v>0</v>
      </c>
      <c r="J52" s="45">
        <v>0</v>
      </c>
      <c r="K52" s="45">
        <f>-K51*1%</f>
        <v>-0.68</v>
      </c>
      <c r="N52" s="34" t="s">
        <v>154</v>
      </c>
      <c r="R52" s="21"/>
      <c r="S52" s="21"/>
      <c r="T52" s="21"/>
      <c r="U52" s="21"/>
      <c r="V52" s="21"/>
      <c r="W52" s="21"/>
    </row>
    <row r="53" spans="1:24" x14ac:dyDescent="0.3">
      <c r="B53" s="28" t="s">
        <v>57</v>
      </c>
      <c r="C53" s="28"/>
      <c r="F53" s="29">
        <f t="shared" ref="F53:J53" si="48">SUM(F51:F52)</f>
        <v>0</v>
      </c>
      <c r="G53" s="29">
        <f t="shared" si="48"/>
        <v>0</v>
      </c>
      <c r="H53" s="29">
        <f t="shared" si="48"/>
        <v>0</v>
      </c>
      <c r="I53" s="29">
        <f t="shared" si="48"/>
        <v>0</v>
      </c>
      <c r="J53" s="29">
        <f t="shared" si="48"/>
        <v>0</v>
      </c>
      <c r="K53" s="29">
        <f>SUM(K51:K52)</f>
        <v>67.319999999999993</v>
      </c>
      <c r="N53" s="40" t="s">
        <v>113</v>
      </c>
      <c r="O53" s="40"/>
      <c r="P53" s="40"/>
      <c r="Q53" s="40"/>
      <c r="R53" s="121">
        <f>SUM(R51:R52)</f>
        <v>-0.15</v>
      </c>
      <c r="S53" s="121">
        <f t="shared" ref="S53:W53" si="49">SUM(S51:S52)</f>
        <v>0.41499999999999937</v>
      </c>
      <c r="T53" s="121">
        <f t="shared" si="49"/>
        <v>3.1133555643725757</v>
      </c>
      <c r="U53" s="121">
        <f t="shared" si="49"/>
        <v>4.1630580180528476</v>
      </c>
      <c r="V53" s="121">
        <f t="shared" si="49"/>
        <v>4.2641713382829325</v>
      </c>
      <c r="W53" s="121">
        <f t="shared" si="49"/>
        <v>3.3267625412239474</v>
      </c>
    </row>
    <row r="54" spans="1:24" x14ac:dyDescent="0.3">
      <c r="B54" s="7" t="s">
        <v>58</v>
      </c>
      <c r="C54" s="34"/>
      <c r="F54" s="29">
        <v>0</v>
      </c>
      <c r="G54" s="29">
        <v>0</v>
      </c>
      <c r="H54" s="29">
        <v>0</v>
      </c>
      <c r="I54" s="29">
        <v>0</v>
      </c>
      <c r="J54" s="29">
        <v>0</v>
      </c>
      <c r="K54" s="29">
        <f>F18</f>
        <v>0.72</v>
      </c>
      <c r="N54" s="1" t="s">
        <v>114</v>
      </c>
      <c r="R54" s="21"/>
      <c r="S54" s="21"/>
      <c r="T54" s="21"/>
      <c r="U54" s="21"/>
      <c r="V54" s="21"/>
      <c r="W54" s="21"/>
    </row>
    <row r="55" spans="1:24" x14ac:dyDescent="0.3">
      <c r="B55" s="106" t="s">
        <v>59</v>
      </c>
      <c r="C55" s="43"/>
      <c r="D55" s="44"/>
      <c r="E55" s="44"/>
      <c r="F55" s="45">
        <f t="shared" ref="F55:J55" si="50">-F84</f>
        <v>0</v>
      </c>
      <c r="G55" s="45">
        <f t="shared" si="50"/>
        <v>0</v>
      </c>
      <c r="H55" s="45">
        <f t="shared" si="50"/>
        <v>0</v>
      </c>
      <c r="I55" s="45">
        <f t="shared" si="50"/>
        <v>0</v>
      </c>
      <c r="J55" s="45">
        <f t="shared" si="50"/>
        <v>0</v>
      </c>
      <c r="K55" s="45">
        <f>-K84</f>
        <v>-34.717856288322963</v>
      </c>
      <c r="N55" s="34" t="s">
        <v>115</v>
      </c>
      <c r="O55" s="126">
        <f>E61</f>
        <v>0.95</v>
      </c>
      <c r="R55" s="21">
        <f>R$53*$O55</f>
        <v>-0.14249999999999999</v>
      </c>
      <c r="S55" s="21">
        <f t="shared" ref="S55:W56" si="51">S$53*$O55</f>
        <v>0.39424999999999938</v>
      </c>
      <c r="T55" s="21">
        <f t="shared" si="51"/>
        <v>2.9576877861539468</v>
      </c>
      <c r="U55" s="21">
        <f t="shared" si="51"/>
        <v>3.9549051171502052</v>
      </c>
      <c r="V55" s="21">
        <f t="shared" si="51"/>
        <v>4.0509627713687859</v>
      </c>
      <c r="W55" s="21">
        <f t="shared" si="51"/>
        <v>3.1604244141627498</v>
      </c>
    </row>
    <row r="56" spans="1:24" x14ac:dyDescent="0.3">
      <c r="B56" s="17" t="s">
        <v>60</v>
      </c>
      <c r="C56" s="17"/>
      <c r="D56" s="18"/>
      <c r="E56" s="18"/>
      <c r="F56" s="33">
        <f t="shared" ref="F56:J56" si="52">SUM(F53:F55)</f>
        <v>0</v>
      </c>
      <c r="G56" s="33">
        <f t="shared" si="52"/>
        <v>0</v>
      </c>
      <c r="H56" s="33">
        <f t="shared" si="52"/>
        <v>0</v>
      </c>
      <c r="I56" s="33">
        <f t="shared" si="52"/>
        <v>0</v>
      </c>
      <c r="J56" s="33">
        <f t="shared" si="52"/>
        <v>0</v>
      </c>
      <c r="K56" s="33">
        <f>SUM(K53:K55)</f>
        <v>33.322143711677029</v>
      </c>
      <c r="N56" s="34" t="s">
        <v>116</v>
      </c>
      <c r="O56" s="126">
        <f>E62</f>
        <v>5.0000000000000044E-2</v>
      </c>
      <c r="R56" s="21">
        <f>R$53*$O56</f>
        <v>-7.5000000000000067E-3</v>
      </c>
      <c r="S56" s="21">
        <f t="shared" si="51"/>
        <v>2.0749999999999987E-2</v>
      </c>
      <c r="T56" s="21">
        <f t="shared" si="51"/>
        <v>0.15566777821862893</v>
      </c>
      <c r="U56" s="21">
        <f t="shared" si="51"/>
        <v>0.20815290090264257</v>
      </c>
      <c r="V56" s="21">
        <f t="shared" si="51"/>
        <v>0.2132085669141468</v>
      </c>
      <c r="W56" s="21">
        <f t="shared" si="51"/>
        <v>0.16633812706119752</v>
      </c>
    </row>
    <row r="57" spans="1:24" x14ac:dyDescent="0.3">
      <c r="B57" s="107" t="s">
        <v>61</v>
      </c>
      <c r="C57" s="46"/>
      <c r="D57" s="24"/>
      <c r="E57" s="24"/>
      <c r="F57" s="47">
        <f t="shared" ref="F57:K57" si="53">F32+F48+F56</f>
        <v>-24.15</v>
      </c>
      <c r="G57" s="47">
        <f t="shared" si="53"/>
        <v>0.59804075005105295</v>
      </c>
      <c r="H57" s="47">
        <f t="shared" si="53"/>
        <v>0.98804075005105307</v>
      </c>
      <c r="I57" s="47">
        <f t="shared" si="53"/>
        <v>1.5080407500510535</v>
      </c>
      <c r="J57" s="47">
        <f t="shared" si="53"/>
        <v>1.5780407500510516</v>
      </c>
      <c r="K57" s="47">
        <f t="shared" si="53"/>
        <v>34.610184461728082</v>
      </c>
      <c r="N57" s="17" t="s">
        <v>117</v>
      </c>
      <c r="O57" s="18"/>
      <c r="P57" s="18"/>
      <c r="Q57" s="18"/>
      <c r="R57" s="19"/>
      <c r="S57" s="19"/>
      <c r="T57" s="19"/>
      <c r="U57" s="19"/>
      <c r="V57" s="19"/>
      <c r="W57" s="19"/>
    </row>
    <row r="58" spans="1:24" x14ac:dyDescent="0.3">
      <c r="B58" s="79"/>
      <c r="C58" s="79"/>
      <c r="D58" s="89"/>
      <c r="E58" s="90"/>
      <c r="R58" s="21"/>
      <c r="S58" s="21"/>
      <c r="T58" s="21"/>
      <c r="U58" s="21"/>
      <c r="V58" s="21"/>
      <c r="W58" s="21"/>
    </row>
    <row r="59" spans="1:24" x14ac:dyDescent="0.3">
      <c r="A59" s="64" t="s">
        <v>83</v>
      </c>
      <c r="B59" s="68" t="s">
        <v>85</v>
      </c>
      <c r="C59" s="71"/>
      <c r="D59" s="70"/>
      <c r="E59" s="70"/>
      <c r="F59" s="70"/>
      <c r="G59" s="70"/>
      <c r="H59" s="70"/>
      <c r="I59" s="70"/>
      <c r="J59" s="70"/>
      <c r="K59" s="70"/>
      <c r="M59" s="64" t="s">
        <v>83</v>
      </c>
      <c r="N59" s="68" t="s">
        <v>124</v>
      </c>
      <c r="O59" s="69"/>
      <c r="P59" s="70"/>
      <c r="Q59" s="70"/>
      <c r="R59" s="70"/>
      <c r="S59" s="70"/>
      <c r="T59" s="70"/>
      <c r="U59" s="70"/>
      <c r="V59" s="70"/>
      <c r="W59" s="70"/>
    </row>
    <row r="60" spans="1:24" x14ac:dyDescent="0.3">
      <c r="B60" s="5"/>
      <c r="C60" s="5"/>
      <c r="E60" s="101" t="s">
        <v>62</v>
      </c>
      <c r="F60" s="62">
        <f t="shared" ref="F60:K60" si="54">F28</f>
        <v>0</v>
      </c>
      <c r="G60" s="62">
        <f t="shared" si="54"/>
        <v>1</v>
      </c>
      <c r="H60" s="62">
        <f t="shared" si="54"/>
        <v>2</v>
      </c>
      <c r="I60" s="62">
        <f t="shared" si="54"/>
        <v>3</v>
      </c>
      <c r="J60" s="62">
        <f t="shared" si="54"/>
        <v>4</v>
      </c>
      <c r="K60" s="62">
        <f t="shared" si="54"/>
        <v>5</v>
      </c>
      <c r="R60" s="62">
        <f>F$13</f>
        <v>0</v>
      </c>
      <c r="S60" s="62">
        <f t="shared" ref="S60" si="55">G$13</f>
        <v>1</v>
      </c>
      <c r="T60" s="62">
        <f t="shared" ref="T60" si="56">H$13</f>
        <v>2</v>
      </c>
      <c r="U60" s="62">
        <f t="shared" ref="U60" si="57">I$13</f>
        <v>3</v>
      </c>
      <c r="V60" s="62">
        <f t="shared" ref="V60" si="58">J$13</f>
        <v>4</v>
      </c>
      <c r="W60" s="62">
        <f t="shared" ref="W60" si="59">K$13</f>
        <v>5</v>
      </c>
    </row>
    <row r="61" spans="1:24" x14ac:dyDescent="0.3">
      <c r="B61" s="7" t="s">
        <v>63</v>
      </c>
      <c r="C61" s="34"/>
      <c r="E61" s="119">
        <v>0.95</v>
      </c>
      <c r="F61" s="29">
        <f>IF(F$57&lt;0,F$57*$E61,0)</f>
        <v>-22.942499999999999</v>
      </c>
      <c r="G61" s="29">
        <f t="shared" ref="G61:K62" si="60">IF(G$57&lt;0,G$57*$E61,0)</f>
        <v>0</v>
      </c>
      <c r="H61" s="29">
        <f t="shared" si="60"/>
        <v>0</v>
      </c>
      <c r="I61" s="29">
        <f t="shared" si="60"/>
        <v>0</v>
      </c>
      <c r="J61" s="29">
        <f t="shared" si="60"/>
        <v>0</v>
      </c>
      <c r="K61" s="29">
        <f t="shared" si="60"/>
        <v>0</v>
      </c>
      <c r="N61" s="111" t="s">
        <v>125</v>
      </c>
      <c r="R61" s="21"/>
      <c r="S61" s="21"/>
      <c r="T61" s="21"/>
      <c r="U61" s="21"/>
      <c r="V61" s="21"/>
      <c r="W61" s="21"/>
      <c r="X61" s="21"/>
    </row>
    <row r="62" spans="1:24" x14ac:dyDescent="0.3">
      <c r="B62" s="106" t="s">
        <v>64</v>
      </c>
      <c r="C62" s="43"/>
      <c r="D62" s="44"/>
      <c r="E62" s="102">
        <f>1-E61</f>
        <v>5.0000000000000044E-2</v>
      </c>
      <c r="F62" s="45">
        <f>IF(F$57&lt;0,F$57*$E62,0)</f>
        <v>-1.2075000000000009</v>
      </c>
      <c r="G62" s="45">
        <f t="shared" si="60"/>
        <v>0</v>
      </c>
      <c r="H62" s="45">
        <f t="shared" si="60"/>
        <v>0</v>
      </c>
      <c r="I62" s="45">
        <f t="shared" si="60"/>
        <v>0</v>
      </c>
      <c r="J62" s="45">
        <f t="shared" si="60"/>
        <v>0</v>
      </c>
      <c r="K62" s="45">
        <f t="shared" si="60"/>
        <v>0</v>
      </c>
      <c r="N62" s="34" t="s">
        <v>126</v>
      </c>
      <c r="R62" s="21">
        <f>R51</f>
        <v>-0.15</v>
      </c>
      <c r="S62" s="21">
        <f t="shared" ref="S62:W62" si="61">S51</f>
        <v>0.41499999999999937</v>
      </c>
      <c r="T62" s="21">
        <f t="shared" si="61"/>
        <v>3.1133555643725757</v>
      </c>
      <c r="U62" s="21">
        <f t="shared" si="61"/>
        <v>4.1630580180528476</v>
      </c>
      <c r="V62" s="21">
        <f t="shared" si="61"/>
        <v>4.2641713382829325</v>
      </c>
      <c r="W62" s="21">
        <f t="shared" si="61"/>
        <v>3.3267625412239474</v>
      </c>
      <c r="X62" s="21"/>
    </row>
    <row r="63" spans="1:24" x14ac:dyDescent="0.3">
      <c r="B63" s="34"/>
      <c r="C63" s="28"/>
      <c r="F63" s="29">
        <f>SUM(F61:F62)</f>
        <v>-24.15</v>
      </c>
      <c r="G63" s="29">
        <f t="shared" ref="G63:K63" si="62">SUM(G61:G62)</f>
        <v>0</v>
      </c>
      <c r="H63" s="29">
        <f t="shared" si="62"/>
        <v>0</v>
      </c>
      <c r="I63" s="29">
        <f t="shared" si="62"/>
        <v>0</v>
      </c>
      <c r="J63" s="29">
        <f t="shared" si="62"/>
        <v>0</v>
      </c>
      <c r="K63" s="29">
        <f t="shared" si="62"/>
        <v>0</v>
      </c>
      <c r="N63" s="7" t="s">
        <v>149</v>
      </c>
      <c r="R63" s="21">
        <f>-R49</f>
        <v>0</v>
      </c>
      <c r="S63" s="21">
        <f t="shared" ref="S63:W64" si="63">-S49</f>
        <v>0.78000000000000114</v>
      </c>
      <c r="T63" s="21">
        <f t="shared" si="63"/>
        <v>-1.5</v>
      </c>
      <c r="U63" s="21">
        <f t="shared" si="63"/>
        <v>-2</v>
      </c>
      <c r="V63" s="21">
        <f t="shared" si="63"/>
        <v>-2</v>
      </c>
      <c r="W63" s="21">
        <f t="shared" si="63"/>
        <v>0</v>
      </c>
      <c r="X63" s="21"/>
    </row>
    <row r="64" spans="1:24" x14ac:dyDescent="0.3">
      <c r="B64" s="7" t="s">
        <v>65</v>
      </c>
      <c r="C64" s="34"/>
      <c r="F64" s="29">
        <v>0</v>
      </c>
      <c r="G64" s="29">
        <f t="shared" ref="G64:K65" si="64">G$57*G69</f>
        <v>0.56813871254850024</v>
      </c>
      <c r="H64" s="29">
        <f t="shared" si="64"/>
        <v>0.9386387125485004</v>
      </c>
      <c r="I64" s="29">
        <f t="shared" si="64"/>
        <v>1.4326387125485007</v>
      </c>
      <c r="J64" s="29">
        <f t="shared" si="64"/>
        <v>1.499138712548499</v>
      </c>
      <c r="K64" s="29">
        <f t="shared" si="64"/>
        <v>32.533573394024394</v>
      </c>
      <c r="N64" s="7" t="s">
        <v>150</v>
      </c>
      <c r="R64" s="21">
        <f>-R50</f>
        <v>0</v>
      </c>
      <c r="S64" s="21">
        <f t="shared" si="63"/>
        <v>0</v>
      </c>
      <c r="T64" s="21">
        <f t="shared" si="63"/>
        <v>0</v>
      </c>
      <c r="U64" s="21">
        <f t="shared" si="63"/>
        <v>0</v>
      </c>
      <c r="V64" s="21">
        <f t="shared" si="63"/>
        <v>0</v>
      </c>
      <c r="W64" s="21">
        <f t="shared" si="63"/>
        <v>-2</v>
      </c>
      <c r="X64" s="21"/>
    </row>
    <row r="65" spans="1:24" x14ac:dyDescent="0.3">
      <c r="B65" s="106" t="s">
        <v>66</v>
      </c>
      <c r="C65" s="43"/>
      <c r="D65" s="44"/>
      <c r="E65" s="44"/>
      <c r="F65" s="45">
        <v>0</v>
      </c>
      <c r="G65" s="45">
        <f t="shared" si="64"/>
        <v>2.9902037502552672E-2</v>
      </c>
      <c r="H65" s="45">
        <f t="shared" si="64"/>
        <v>4.9402037502552697E-2</v>
      </c>
      <c r="I65" s="45">
        <f t="shared" si="64"/>
        <v>7.5402037502552741E-2</v>
      </c>
      <c r="J65" s="45">
        <f t="shared" si="64"/>
        <v>7.8902037502552647E-2</v>
      </c>
      <c r="K65" s="45">
        <f t="shared" si="64"/>
        <v>2.0766110677036869</v>
      </c>
      <c r="N65" s="7" t="s">
        <v>127</v>
      </c>
      <c r="R65" s="21"/>
      <c r="S65" s="21"/>
      <c r="T65" s="21"/>
      <c r="U65" s="21"/>
      <c r="V65" s="21"/>
      <c r="W65" s="21"/>
      <c r="X65" s="21"/>
    </row>
    <row r="66" spans="1:24" x14ac:dyDescent="0.3">
      <c r="B66" s="34"/>
      <c r="C66" s="28"/>
      <c r="F66" s="29">
        <f t="shared" ref="F66:J66" si="65">SUM(F64:F65)</f>
        <v>0</v>
      </c>
      <c r="G66" s="29">
        <f t="shared" si="65"/>
        <v>0.59804075005105295</v>
      </c>
      <c r="H66" s="29">
        <f t="shared" si="65"/>
        <v>0.98804075005105307</v>
      </c>
      <c r="I66" s="29">
        <f t="shared" si="65"/>
        <v>1.5080407500510535</v>
      </c>
      <c r="J66" s="29">
        <f t="shared" si="65"/>
        <v>1.5780407500510516</v>
      </c>
      <c r="K66" s="29">
        <f>SUM(K64:K65)</f>
        <v>34.610184461728082</v>
      </c>
      <c r="N66" s="39" t="s">
        <v>128</v>
      </c>
      <c r="O66" s="124"/>
      <c r="P66" s="124"/>
      <c r="Q66" s="124"/>
      <c r="R66" s="121">
        <f>SUM(R62:R65)</f>
        <v>-0.15</v>
      </c>
      <c r="S66" s="121">
        <f t="shared" ref="S66:W66" si="66">SUM(S62:S65)</f>
        <v>1.1950000000000005</v>
      </c>
      <c r="T66" s="121">
        <f t="shared" si="66"/>
        <v>1.6133555643725757</v>
      </c>
      <c r="U66" s="121">
        <f t="shared" si="66"/>
        <v>2.1630580180528476</v>
      </c>
      <c r="V66" s="121">
        <f t="shared" si="66"/>
        <v>2.2641713382829325</v>
      </c>
      <c r="W66" s="121">
        <f t="shared" si="66"/>
        <v>1.3267625412239474</v>
      </c>
      <c r="X66" s="21"/>
    </row>
    <row r="67" spans="1:24" x14ac:dyDescent="0.3">
      <c r="B67" s="107" t="s">
        <v>61</v>
      </c>
      <c r="C67" s="46"/>
      <c r="D67" s="48"/>
      <c r="E67" s="48"/>
      <c r="F67" s="49">
        <f t="shared" ref="F67:K67" si="67">F63+F66</f>
        <v>-24.15</v>
      </c>
      <c r="G67" s="49">
        <f t="shared" si="67"/>
        <v>0.59804075005105295</v>
      </c>
      <c r="H67" s="49">
        <f t="shared" si="67"/>
        <v>0.98804075005105307</v>
      </c>
      <c r="I67" s="49">
        <f t="shared" si="67"/>
        <v>1.5080407500510535</v>
      </c>
      <c r="J67" s="49">
        <f t="shared" si="67"/>
        <v>1.5780407500510516</v>
      </c>
      <c r="K67" s="49">
        <f t="shared" si="67"/>
        <v>34.610184461728082</v>
      </c>
      <c r="N67" s="111" t="s">
        <v>129</v>
      </c>
      <c r="R67" s="21"/>
      <c r="S67" s="21"/>
      <c r="T67" s="21"/>
      <c r="U67" s="21"/>
      <c r="V67" s="21"/>
      <c r="W67" s="21"/>
      <c r="X67" s="21"/>
    </row>
    <row r="68" spans="1:24" x14ac:dyDescent="0.3">
      <c r="B68" s="63" t="s">
        <v>76</v>
      </c>
      <c r="C68" s="5"/>
      <c r="E68" s="54"/>
      <c r="F68" s="55"/>
      <c r="G68" s="55"/>
      <c r="H68" s="55"/>
      <c r="I68" s="55"/>
      <c r="J68" s="55"/>
      <c r="K68" s="55"/>
      <c r="N68" s="34" t="s">
        <v>133</v>
      </c>
      <c r="R68" s="21">
        <f>-FM_2_FS!R90</f>
        <v>-61.28</v>
      </c>
      <c r="S68" s="21">
        <f>-FM_2_FS!S90</f>
        <v>0</v>
      </c>
      <c r="T68" s="21">
        <f>-FM_2_FS!T90</f>
        <v>0</v>
      </c>
      <c r="U68" s="21">
        <f>-FM_2_FS!U90</f>
        <v>0</v>
      </c>
      <c r="V68" s="21">
        <f>-FM_2_FS!V90</f>
        <v>0</v>
      </c>
      <c r="W68" s="21">
        <f>-FM_2_FS!W90</f>
        <v>0</v>
      </c>
      <c r="X68" s="21"/>
    </row>
    <row r="69" spans="1:24" x14ac:dyDescent="0.3">
      <c r="B69" s="34" t="s">
        <v>77</v>
      </c>
      <c r="C69" s="34"/>
      <c r="F69" s="56"/>
      <c r="G69" s="117">
        <v>0.95</v>
      </c>
      <c r="H69" s="117">
        <v>0.95</v>
      </c>
      <c r="I69" s="117">
        <v>0.95</v>
      </c>
      <c r="J69" s="117">
        <v>0.95</v>
      </c>
      <c r="K69" s="117">
        <v>0.94</v>
      </c>
      <c r="N69" s="34" t="s">
        <v>134</v>
      </c>
      <c r="R69" s="21">
        <f>-FM_2_FS!R93</f>
        <v>0</v>
      </c>
      <c r="S69" s="21">
        <f>-FM_2_FS!S93</f>
        <v>0</v>
      </c>
      <c r="T69" s="21">
        <f>-FM_2_FS!T93</f>
        <v>0</v>
      </c>
      <c r="U69" s="21">
        <f>-FM_2_FS!U93</f>
        <v>0</v>
      </c>
      <c r="V69" s="21">
        <f>-FM_2_FS!V93</f>
        <v>0</v>
      </c>
      <c r="W69" s="21">
        <f>-FM_2_FS!W93</f>
        <v>68</v>
      </c>
      <c r="X69" s="21"/>
    </row>
    <row r="70" spans="1:24" x14ac:dyDescent="0.3">
      <c r="B70" s="57" t="s">
        <v>78</v>
      </c>
      <c r="C70" s="57"/>
      <c r="D70" s="31"/>
      <c r="E70" s="31"/>
      <c r="F70" s="58"/>
      <c r="G70" s="72">
        <f>1-G69</f>
        <v>5.0000000000000044E-2</v>
      </c>
      <c r="H70" s="72">
        <f t="shared" ref="H70:K70" si="68">1-H69</f>
        <v>5.0000000000000044E-2</v>
      </c>
      <c r="I70" s="72">
        <f t="shared" si="68"/>
        <v>5.0000000000000044E-2</v>
      </c>
      <c r="J70" s="72">
        <f t="shared" si="68"/>
        <v>5.0000000000000044E-2</v>
      </c>
      <c r="K70" s="72">
        <f t="shared" si="68"/>
        <v>6.0000000000000053E-2</v>
      </c>
      <c r="N70" s="34" t="s">
        <v>135</v>
      </c>
      <c r="R70" s="21">
        <f>-FM_2_FS!R98</f>
        <v>-0.72</v>
      </c>
      <c r="S70" s="21">
        <f>-FM_2_FS!S98</f>
        <v>0</v>
      </c>
      <c r="T70" s="21">
        <f>-FM_2_FS!T98</f>
        <v>0</v>
      </c>
      <c r="U70" s="21">
        <f>-FM_2_FS!U98</f>
        <v>0</v>
      </c>
      <c r="V70" s="21">
        <f>-FM_2_FS!V98</f>
        <v>0</v>
      </c>
      <c r="W70" s="21">
        <f>-FM_2_FS!W98</f>
        <v>0</v>
      </c>
      <c r="X70" s="21"/>
    </row>
    <row r="71" spans="1:24" x14ac:dyDescent="0.3">
      <c r="F71" s="59"/>
      <c r="G71" s="73">
        <f>SUM(G69:G70)</f>
        <v>1</v>
      </c>
      <c r="H71" s="73">
        <f t="shared" ref="H71:K71" si="69">SUM(H69:H70)</f>
        <v>1</v>
      </c>
      <c r="I71" s="73">
        <f t="shared" si="69"/>
        <v>1</v>
      </c>
      <c r="J71" s="73">
        <f t="shared" si="69"/>
        <v>1</v>
      </c>
      <c r="K71" s="73">
        <f t="shared" si="69"/>
        <v>1</v>
      </c>
      <c r="N71" s="34" t="s">
        <v>136</v>
      </c>
      <c r="R71" s="21">
        <f>-FM_2_FS!R99</f>
        <v>0</v>
      </c>
      <c r="S71" s="21">
        <f>-FM_2_FS!S99</f>
        <v>0</v>
      </c>
      <c r="T71" s="21">
        <f>-FM_2_FS!T99</f>
        <v>0</v>
      </c>
      <c r="U71" s="21">
        <f>-FM_2_FS!U99</f>
        <v>0</v>
      </c>
      <c r="V71" s="21">
        <f>-FM_2_FS!V99</f>
        <v>0</v>
      </c>
      <c r="W71" s="21">
        <f>-FM_2_FS!W99</f>
        <v>0.72</v>
      </c>
      <c r="X71" s="21"/>
    </row>
    <row r="72" spans="1:24" x14ac:dyDescent="0.3">
      <c r="F72" s="59"/>
      <c r="G72" s="60"/>
      <c r="H72" s="60"/>
      <c r="I72" s="60"/>
      <c r="J72" s="60"/>
      <c r="K72" s="60"/>
      <c r="N72" s="39" t="s">
        <v>130</v>
      </c>
      <c r="O72" s="125"/>
      <c r="P72" s="125"/>
      <c r="Q72" s="125"/>
      <c r="R72" s="121">
        <f>SUM(R68:R71)</f>
        <v>-62</v>
      </c>
      <c r="S72" s="121">
        <f t="shared" ref="S72:W72" si="70">SUM(S68:S71)</f>
        <v>0</v>
      </c>
      <c r="T72" s="121">
        <f t="shared" si="70"/>
        <v>0</v>
      </c>
      <c r="U72" s="121">
        <f t="shared" si="70"/>
        <v>0</v>
      </c>
      <c r="V72" s="121">
        <f t="shared" si="70"/>
        <v>0</v>
      </c>
      <c r="W72" s="121">
        <f t="shared" si="70"/>
        <v>68.72</v>
      </c>
      <c r="X72" s="21"/>
    </row>
    <row r="73" spans="1:24" x14ac:dyDescent="0.3">
      <c r="A73" s="64" t="s">
        <v>84</v>
      </c>
      <c r="B73" s="68" t="s">
        <v>87</v>
      </c>
      <c r="C73" s="71"/>
      <c r="D73" s="70"/>
      <c r="E73" s="70"/>
      <c r="F73" s="70"/>
      <c r="G73" s="70"/>
      <c r="H73" s="70"/>
      <c r="I73" s="70"/>
      <c r="J73" s="70"/>
      <c r="K73" s="70"/>
      <c r="N73" s="111" t="s">
        <v>131</v>
      </c>
      <c r="R73" s="21"/>
      <c r="S73" s="21"/>
      <c r="T73" s="21"/>
      <c r="U73" s="21"/>
      <c r="V73" s="21"/>
      <c r="W73" s="21"/>
      <c r="X73" s="21"/>
    </row>
    <row r="74" spans="1:24" x14ac:dyDescent="0.3">
      <c r="E74" s="50"/>
      <c r="F74" s="78">
        <f>F$13</f>
        <v>0</v>
      </c>
      <c r="G74" s="78">
        <f t="shared" ref="G74:K74" si="71">G$13</f>
        <v>1</v>
      </c>
      <c r="H74" s="78">
        <f t="shared" si="71"/>
        <v>2</v>
      </c>
      <c r="I74" s="78">
        <f t="shared" si="71"/>
        <v>3</v>
      </c>
      <c r="J74" s="78">
        <f t="shared" si="71"/>
        <v>4</v>
      </c>
      <c r="K74" s="78">
        <f t="shared" si="71"/>
        <v>5</v>
      </c>
      <c r="N74" s="34" t="s">
        <v>137</v>
      </c>
      <c r="R74" s="21">
        <f>FM_2_FS!R104</f>
        <v>38</v>
      </c>
      <c r="S74" s="21">
        <f>FM_2_FS!S104</f>
        <v>0</v>
      </c>
      <c r="T74" s="21">
        <f>FM_2_FS!T104</f>
        <v>0</v>
      </c>
      <c r="U74" s="21">
        <f>FM_2_FS!U104</f>
        <v>0</v>
      </c>
      <c r="V74" s="21">
        <f>FM_2_FS!V104</f>
        <v>0</v>
      </c>
      <c r="W74" s="21">
        <f>FM_2_FS!W104</f>
        <v>0</v>
      </c>
      <c r="X74" s="21"/>
    </row>
    <row r="75" spans="1:24" ht="13.5" x14ac:dyDescent="0.45">
      <c r="A75" s="65" t="s">
        <v>31</v>
      </c>
      <c r="B75" s="65" t="s">
        <v>67</v>
      </c>
      <c r="C75" s="51"/>
      <c r="D75" s="52"/>
      <c r="E75" s="53"/>
      <c r="F75" s="18"/>
      <c r="G75" s="116">
        <v>60.5</v>
      </c>
      <c r="H75" s="116">
        <v>62</v>
      </c>
      <c r="I75" s="116">
        <v>64</v>
      </c>
      <c r="J75" s="116">
        <v>66</v>
      </c>
      <c r="K75" s="116">
        <v>68</v>
      </c>
      <c r="N75" s="109" t="s">
        <v>168</v>
      </c>
      <c r="R75" s="122">
        <f>SUM(R76:R77)</f>
        <v>0</v>
      </c>
      <c r="S75" s="122">
        <f t="shared" ref="S75:W75" si="72">SUM(S76:S77)</f>
        <v>-0.59695924994894756</v>
      </c>
      <c r="T75" s="122">
        <f t="shared" si="72"/>
        <v>-0.62531481432152236</v>
      </c>
      <c r="U75" s="122">
        <f t="shared" si="72"/>
        <v>-0.65501726800179449</v>
      </c>
      <c r="V75" s="122">
        <f t="shared" si="72"/>
        <v>-0.68613058823187978</v>
      </c>
      <c r="W75" s="122">
        <f t="shared" si="72"/>
        <v>-35.43657807949586</v>
      </c>
      <c r="X75" s="21"/>
    </row>
    <row r="76" spans="1:24" x14ac:dyDescent="0.3">
      <c r="B76" s="103" t="s">
        <v>68</v>
      </c>
      <c r="C76" s="103"/>
      <c r="N76" s="100" t="s">
        <v>72</v>
      </c>
      <c r="R76" s="21">
        <f>FM_2_FS!R106</f>
        <v>0</v>
      </c>
      <c r="S76" s="21">
        <f>FM_2_FS!S106</f>
        <v>-0.59695924994894756</v>
      </c>
      <c r="T76" s="21">
        <f>FM_2_FS!T106</f>
        <v>-0.62531481432152236</v>
      </c>
      <c r="U76" s="21">
        <f>FM_2_FS!U106</f>
        <v>-0.65501726800179449</v>
      </c>
      <c r="V76" s="21">
        <f>FM_2_FS!V106</f>
        <v>-0.68613058823187978</v>
      </c>
      <c r="W76" s="21">
        <f>FM_2_FS!W106</f>
        <v>-0.71872179117289425</v>
      </c>
      <c r="X76" s="21"/>
    </row>
    <row r="77" spans="1:24" x14ac:dyDescent="0.3">
      <c r="N77" s="100" t="s">
        <v>73</v>
      </c>
      <c r="R77" s="21">
        <f>FM_2_FS!R107</f>
        <v>0</v>
      </c>
      <c r="S77" s="21">
        <f>FM_2_FS!S107</f>
        <v>0</v>
      </c>
      <c r="T77" s="21">
        <f>FM_2_FS!T107</f>
        <v>0</v>
      </c>
      <c r="U77" s="21">
        <f>FM_2_FS!U107</f>
        <v>0</v>
      </c>
      <c r="V77" s="21">
        <f>FM_2_FS!V107</f>
        <v>0</v>
      </c>
      <c r="W77" s="21">
        <f>FM_2_FS!W107</f>
        <v>-34.717856288322963</v>
      </c>
      <c r="X77" s="21"/>
    </row>
    <row r="78" spans="1:24" s="79" customFormat="1" x14ac:dyDescent="0.3">
      <c r="A78" s="91" t="s">
        <v>36</v>
      </c>
      <c r="B78" s="75" t="s">
        <v>88</v>
      </c>
      <c r="C78" s="92"/>
      <c r="M78" s="3"/>
      <c r="N78" s="7" t="s">
        <v>138</v>
      </c>
      <c r="O78" s="1"/>
      <c r="P78" s="1"/>
      <c r="Q78" s="1"/>
      <c r="R78" s="21">
        <f>R24</f>
        <v>22.942499999999999</v>
      </c>
      <c r="S78" s="21">
        <f t="shared" ref="S78:W78" si="73">S24</f>
        <v>0</v>
      </c>
      <c r="T78" s="21">
        <f t="shared" si="73"/>
        <v>0</v>
      </c>
      <c r="U78" s="21">
        <f t="shared" si="73"/>
        <v>0</v>
      </c>
      <c r="V78" s="21">
        <f t="shared" si="73"/>
        <v>0</v>
      </c>
      <c r="W78" s="21">
        <f t="shared" si="73"/>
        <v>0</v>
      </c>
      <c r="X78" s="81"/>
    </row>
    <row r="79" spans="1:24" x14ac:dyDescent="0.3">
      <c r="B79" s="75"/>
      <c r="C79" s="76"/>
      <c r="D79" s="118" t="s">
        <v>147</v>
      </c>
      <c r="E79" s="114">
        <v>4.7500000000000001E-2</v>
      </c>
      <c r="F79" s="78">
        <f>F$13</f>
        <v>0</v>
      </c>
      <c r="G79" s="78">
        <f t="shared" ref="G79:K79" si="74">G$13</f>
        <v>1</v>
      </c>
      <c r="H79" s="78">
        <f t="shared" si="74"/>
        <v>2</v>
      </c>
      <c r="I79" s="78">
        <f t="shared" si="74"/>
        <v>3</v>
      </c>
      <c r="J79" s="78">
        <f t="shared" si="74"/>
        <v>4</v>
      </c>
      <c r="K79" s="78">
        <f t="shared" si="74"/>
        <v>5</v>
      </c>
      <c r="N79" s="7" t="s">
        <v>139</v>
      </c>
      <c r="R79" s="21">
        <f>FM_2_FS!R30</f>
        <v>1.2075000000000009</v>
      </c>
      <c r="S79" s="21">
        <f>FM_2_FS!S30</f>
        <v>0</v>
      </c>
      <c r="T79" s="21">
        <f>FM_2_FS!T30</f>
        <v>0</v>
      </c>
      <c r="U79" s="21">
        <f>FM_2_FS!U30</f>
        <v>0</v>
      </c>
      <c r="V79" s="21">
        <f>FM_2_FS!V30</f>
        <v>0</v>
      </c>
      <c r="W79" s="21">
        <f>FM_2_FS!W30</f>
        <v>0</v>
      </c>
      <c r="X79" s="21"/>
    </row>
    <row r="80" spans="1:24" x14ac:dyDescent="0.3">
      <c r="B80" s="79" t="s">
        <v>69</v>
      </c>
      <c r="C80" s="79"/>
      <c r="D80" s="118" t="s">
        <v>148</v>
      </c>
      <c r="E80" s="115">
        <v>360</v>
      </c>
      <c r="F80" s="80">
        <v>0</v>
      </c>
      <c r="G80" s="81">
        <f>F85</f>
        <v>38</v>
      </c>
      <c r="H80" s="81">
        <f>G85</f>
        <v>37.403040750051055</v>
      </c>
      <c r="I80" s="81">
        <f>H85</f>
        <v>36.777725935729535</v>
      </c>
      <c r="J80" s="81">
        <f>I85</f>
        <v>36.122708667727743</v>
      </c>
      <c r="K80" s="81">
        <f>J85</f>
        <v>35.43657807949586</v>
      </c>
      <c r="N80" s="7" t="s">
        <v>141</v>
      </c>
      <c r="R80" s="21">
        <f>FM_2_FS!R25</f>
        <v>0</v>
      </c>
      <c r="S80" s="21">
        <f>FM_2_FS!S25</f>
        <v>-0.56813871254850024</v>
      </c>
      <c r="T80" s="21">
        <f>FM_2_FS!T25</f>
        <v>-0.9386387125485004</v>
      </c>
      <c r="U80" s="21">
        <f>FM_2_FS!U25</f>
        <v>-1.4326387125485007</v>
      </c>
      <c r="V80" s="21">
        <f>FM_2_FS!V25</f>
        <v>-1.499138712548499</v>
      </c>
      <c r="W80" s="21">
        <f>FM_2_FS!W25</f>
        <v>-32.533573394024394</v>
      </c>
      <c r="X80" s="21"/>
    </row>
    <row r="81" spans="2:24" x14ac:dyDescent="0.3">
      <c r="B81" s="79" t="s">
        <v>70</v>
      </c>
      <c r="C81" s="79"/>
      <c r="D81" s="79"/>
      <c r="E81" s="79"/>
      <c r="F81" s="82">
        <f>F23</f>
        <v>38</v>
      </c>
      <c r="G81" s="82">
        <f>G26</f>
        <v>0</v>
      </c>
      <c r="H81" s="82">
        <f>H26</f>
        <v>0</v>
      </c>
      <c r="I81" s="82">
        <f>I26</f>
        <v>0</v>
      </c>
      <c r="J81" s="82">
        <f>J26</f>
        <v>0</v>
      </c>
      <c r="K81" s="82">
        <f>K26</f>
        <v>0</v>
      </c>
      <c r="N81" s="7" t="s">
        <v>140</v>
      </c>
      <c r="R81" s="21">
        <f>FM_2_FS!R31</f>
        <v>0</v>
      </c>
      <c r="S81" s="21">
        <f>FM_2_FS!S31</f>
        <v>-2.9902037502552672E-2</v>
      </c>
      <c r="T81" s="21">
        <f>FM_2_FS!T31</f>
        <v>-4.9402037502552697E-2</v>
      </c>
      <c r="U81" s="21">
        <f>FM_2_FS!U31</f>
        <v>-7.5402037502552741E-2</v>
      </c>
      <c r="V81" s="21">
        <f>FM_2_FS!V31</f>
        <v>-7.8902037502552647E-2</v>
      </c>
      <c r="W81" s="21">
        <f>FM_2_FS!W31</f>
        <v>-2.0766110677036869</v>
      </c>
      <c r="X81" s="21"/>
    </row>
    <row r="82" spans="2:24" ht="13.5" x14ac:dyDescent="0.45">
      <c r="B82" s="76" t="s">
        <v>71</v>
      </c>
      <c r="C82" s="76"/>
      <c r="D82" s="79"/>
      <c r="E82" s="79"/>
      <c r="F82" s="83">
        <f t="shared" ref="F82:K82" si="75">SUM(F83:F84)</f>
        <v>0</v>
      </c>
      <c r="G82" s="83">
        <f>SUM(G83:G84)</f>
        <v>0.59695924994894756</v>
      </c>
      <c r="H82" s="83">
        <f t="shared" si="75"/>
        <v>0.62531481432152236</v>
      </c>
      <c r="I82" s="83">
        <f t="shared" si="75"/>
        <v>0.65501726800179449</v>
      </c>
      <c r="J82" s="83">
        <f t="shared" si="75"/>
        <v>0.68613058823187978</v>
      </c>
      <c r="K82" s="83">
        <f t="shared" si="75"/>
        <v>35.43657807949586</v>
      </c>
      <c r="N82" s="39" t="s">
        <v>132</v>
      </c>
      <c r="O82" s="125"/>
      <c r="P82" s="125"/>
      <c r="Q82" s="125"/>
      <c r="R82" s="121">
        <f>SUM(R74:R75,R78:R81)</f>
        <v>62.15</v>
      </c>
      <c r="S82" s="121">
        <f t="shared" ref="S82:W82" si="76">SUM(S74:S75,S78:S81)</f>
        <v>-1.1950000000000005</v>
      </c>
      <c r="T82" s="121">
        <f t="shared" si="76"/>
        <v>-1.6133555643725757</v>
      </c>
      <c r="U82" s="121">
        <f t="shared" si="76"/>
        <v>-2.1630580180528476</v>
      </c>
      <c r="V82" s="121">
        <f t="shared" si="76"/>
        <v>-2.2641713382829316</v>
      </c>
      <c r="W82" s="121">
        <f>SUM(W74:W75,W78:W81)</f>
        <v>-70.046762541223927</v>
      </c>
      <c r="X82" s="21"/>
    </row>
    <row r="83" spans="2:24" x14ac:dyDescent="0.3">
      <c r="B83" s="84" t="s">
        <v>72</v>
      </c>
      <c r="C83" s="84"/>
      <c r="D83" s="79"/>
      <c r="E83" s="79"/>
      <c r="F83" s="81">
        <f>F89</f>
        <v>0</v>
      </c>
      <c r="G83" s="81">
        <f t="shared" ref="G83:K83" si="77">G89</f>
        <v>0.59695924994894756</v>
      </c>
      <c r="H83" s="81">
        <f t="shared" si="77"/>
        <v>0.62531481432152236</v>
      </c>
      <c r="I83" s="81">
        <f t="shared" si="77"/>
        <v>0.65501726800179449</v>
      </c>
      <c r="J83" s="81">
        <f t="shared" si="77"/>
        <v>0.68613058823187978</v>
      </c>
      <c r="K83" s="81">
        <f t="shared" si="77"/>
        <v>0.71872179117289425</v>
      </c>
      <c r="N83" s="28" t="s">
        <v>142</v>
      </c>
      <c r="R83" s="21">
        <f>R66+R72+R82</f>
        <v>0</v>
      </c>
      <c r="S83" s="21">
        <f t="shared" ref="S83:W83" si="78">S66+S72+S82</f>
        <v>0</v>
      </c>
      <c r="T83" s="21">
        <f t="shared" si="78"/>
        <v>0</v>
      </c>
      <c r="U83" s="21">
        <f t="shared" si="78"/>
        <v>0</v>
      </c>
      <c r="V83" s="21">
        <f t="shared" si="78"/>
        <v>0</v>
      </c>
      <c r="W83" s="21">
        <f t="shared" si="78"/>
        <v>0</v>
      </c>
      <c r="X83" s="21"/>
    </row>
    <row r="84" spans="2:24" x14ac:dyDescent="0.3">
      <c r="B84" s="84" t="s">
        <v>73</v>
      </c>
      <c r="C84" s="84"/>
      <c r="D84" s="79"/>
      <c r="E84" s="79"/>
      <c r="F84" s="81">
        <f>(F79=$E$9)*(F80+F81-F83)</f>
        <v>0</v>
      </c>
      <c r="G84" s="81">
        <f t="shared" ref="G84:K84" si="79">(G79=$E$9)*(G80+G81-G83)</f>
        <v>0</v>
      </c>
      <c r="H84" s="81">
        <f t="shared" si="79"/>
        <v>0</v>
      </c>
      <c r="I84" s="81">
        <f t="shared" si="79"/>
        <v>0</v>
      </c>
      <c r="J84" s="81">
        <f t="shared" si="79"/>
        <v>0</v>
      </c>
      <c r="K84" s="81">
        <f t="shared" si="79"/>
        <v>34.717856288322963</v>
      </c>
      <c r="N84" s="28" t="s">
        <v>143</v>
      </c>
      <c r="R84" s="120">
        <v>0</v>
      </c>
      <c r="S84" s="21">
        <f>R85</f>
        <v>0</v>
      </c>
      <c r="T84" s="21">
        <f t="shared" ref="T84:W84" si="80">S85</f>
        <v>0</v>
      </c>
      <c r="U84" s="21">
        <f t="shared" si="80"/>
        <v>0</v>
      </c>
      <c r="V84" s="21">
        <f t="shared" si="80"/>
        <v>0</v>
      </c>
      <c r="W84" s="21">
        <f t="shared" si="80"/>
        <v>0</v>
      </c>
      <c r="X84" s="21"/>
    </row>
    <row r="85" spans="2:24" x14ac:dyDescent="0.3">
      <c r="B85" s="85" t="s">
        <v>74</v>
      </c>
      <c r="C85" s="85"/>
      <c r="D85" s="85"/>
      <c r="E85" s="85"/>
      <c r="F85" s="86">
        <f t="shared" ref="F85:J85" si="81">F80+F81-F82</f>
        <v>38</v>
      </c>
      <c r="G85" s="86">
        <f t="shared" si="81"/>
        <v>37.403040750051055</v>
      </c>
      <c r="H85" s="86">
        <f t="shared" si="81"/>
        <v>36.777725935729535</v>
      </c>
      <c r="I85" s="86">
        <f t="shared" si="81"/>
        <v>36.122708667727743</v>
      </c>
      <c r="J85" s="86">
        <f t="shared" si="81"/>
        <v>35.43657807949586</v>
      </c>
      <c r="K85" s="86">
        <f>K80+K81-K82</f>
        <v>0</v>
      </c>
      <c r="N85" s="110" t="s">
        <v>144</v>
      </c>
      <c r="O85" s="40"/>
      <c r="P85" s="40"/>
      <c r="Q85" s="40"/>
      <c r="R85" s="121">
        <f>R84+R83</f>
        <v>0</v>
      </c>
      <c r="S85" s="121">
        <f>S84+S83</f>
        <v>0</v>
      </c>
      <c r="T85" s="121">
        <f t="shared" ref="S85:W85" si="82">T84+T83</f>
        <v>0</v>
      </c>
      <c r="U85" s="121">
        <f t="shared" si="82"/>
        <v>0</v>
      </c>
      <c r="V85" s="121">
        <f t="shared" si="82"/>
        <v>0</v>
      </c>
      <c r="W85" s="121">
        <f t="shared" si="82"/>
        <v>0</v>
      </c>
      <c r="X85" s="21"/>
    </row>
    <row r="86" spans="2:24" x14ac:dyDescent="0.3">
      <c r="B86" s="87"/>
      <c r="C86" s="87"/>
      <c r="D86" s="87"/>
      <c r="E86" s="87"/>
      <c r="F86" s="88"/>
      <c r="G86" s="88"/>
      <c r="H86" s="88"/>
      <c r="I86" s="88"/>
      <c r="J86" s="88"/>
      <c r="K86" s="88"/>
      <c r="M86" s="64" t="s">
        <v>84</v>
      </c>
      <c r="N86" s="68" t="s">
        <v>145</v>
      </c>
      <c r="O86" s="69"/>
      <c r="P86" s="70"/>
      <c r="Q86" s="70"/>
      <c r="R86" s="70"/>
      <c r="S86" s="70"/>
      <c r="T86" s="70"/>
      <c r="U86" s="70"/>
      <c r="V86" s="70"/>
      <c r="W86" s="70"/>
      <c r="X86" s="21"/>
    </row>
    <row r="87" spans="2:24" ht="13.5" x14ac:dyDescent="0.45">
      <c r="B87" s="76" t="s">
        <v>51</v>
      </c>
      <c r="C87" s="76"/>
      <c r="D87" s="79"/>
      <c r="E87" s="79"/>
      <c r="F87" s="83"/>
      <c r="G87" s="83">
        <f>-PMT($E79,$E80/12,SUM(F81:$F81))</f>
        <v>2.4019592499489475</v>
      </c>
      <c r="H87" s="83">
        <f>-PMT($E79,$E80/12,SUM($F81:G81))</f>
        <v>2.4019592499489475</v>
      </c>
      <c r="I87" s="83">
        <f>-PMT($E79,$E80/12,SUM($F81:H81))</f>
        <v>2.4019592499489475</v>
      </c>
      <c r="J87" s="83">
        <f>-PMT($E79,$E80/12,SUM($F81:I81))</f>
        <v>2.4019592499489475</v>
      </c>
      <c r="K87" s="83">
        <f>-PMT($E79,$E80/12,SUM($F81:J81))</f>
        <v>2.4019592499489475</v>
      </c>
      <c r="M87" s="77"/>
      <c r="R87" s="62">
        <f>F$13</f>
        <v>0</v>
      </c>
      <c r="S87" s="62">
        <f t="shared" ref="S87" si="83">G$13</f>
        <v>1</v>
      </c>
      <c r="T87" s="62">
        <f t="shared" ref="T87" si="84">H$13</f>
        <v>2</v>
      </c>
      <c r="U87" s="62">
        <f t="shared" ref="U87" si="85">I$13</f>
        <v>3</v>
      </c>
      <c r="V87" s="62">
        <f t="shared" ref="V87" si="86">J$13</f>
        <v>4</v>
      </c>
      <c r="W87" s="62">
        <f t="shared" ref="W87" si="87">K$13</f>
        <v>5</v>
      </c>
      <c r="X87" s="21"/>
    </row>
    <row r="88" spans="2:24" x14ac:dyDescent="0.3">
      <c r="B88" s="84" t="s">
        <v>52</v>
      </c>
      <c r="C88" s="84"/>
      <c r="D88" s="79"/>
      <c r="E88" s="79"/>
      <c r="F88" s="81">
        <f>F80*$E$79</f>
        <v>0</v>
      </c>
      <c r="G88" s="81">
        <f>G80*$E$79</f>
        <v>1.8049999999999999</v>
      </c>
      <c r="H88" s="81">
        <f t="shared" ref="H88:K88" si="88">H80*$E$79</f>
        <v>1.7766444356274251</v>
      </c>
      <c r="I88" s="81">
        <f t="shared" si="88"/>
        <v>1.746941981947153</v>
      </c>
      <c r="J88" s="81">
        <f t="shared" si="88"/>
        <v>1.7158286617170677</v>
      </c>
      <c r="K88" s="81">
        <f t="shared" si="88"/>
        <v>1.6832374587760532</v>
      </c>
      <c r="M88" s="112" t="s">
        <v>31</v>
      </c>
      <c r="N88" s="111" t="s">
        <v>96</v>
      </c>
      <c r="R88" s="21"/>
      <c r="S88" s="21"/>
      <c r="T88" s="21"/>
      <c r="U88" s="21"/>
      <c r="V88" s="21"/>
      <c r="W88" s="21"/>
      <c r="X88" s="21"/>
    </row>
    <row r="89" spans="2:24" x14ac:dyDescent="0.3">
      <c r="B89" s="84" t="s">
        <v>75</v>
      </c>
      <c r="C89" s="84"/>
      <c r="D89" s="79"/>
      <c r="E89" s="79"/>
      <c r="F89" s="81">
        <f t="shared" ref="F89" si="89">F87-F88</f>
        <v>0</v>
      </c>
      <c r="G89" s="81">
        <f>G87-G88</f>
        <v>0.59695924994894756</v>
      </c>
      <c r="H89" s="81">
        <f t="shared" ref="H89:K89" si="90">H87-H88</f>
        <v>0.62531481432152236</v>
      </c>
      <c r="I89" s="81">
        <f t="shared" si="90"/>
        <v>0.65501726800179449</v>
      </c>
      <c r="J89" s="81">
        <f t="shared" si="90"/>
        <v>0.68613058823187978</v>
      </c>
      <c r="K89" s="81">
        <f t="shared" si="90"/>
        <v>0.71872179117289425</v>
      </c>
      <c r="M89" s="77"/>
      <c r="N89" s="28" t="s">
        <v>69</v>
      </c>
      <c r="R89" s="120">
        <v>0</v>
      </c>
      <c r="S89" s="21">
        <f>R94</f>
        <v>61.28</v>
      </c>
      <c r="T89" s="21">
        <f t="shared" ref="T89:W89" si="91">S94</f>
        <v>60.5</v>
      </c>
      <c r="U89" s="21">
        <f t="shared" si="91"/>
        <v>62</v>
      </c>
      <c r="V89" s="21">
        <f t="shared" si="91"/>
        <v>64</v>
      </c>
      <c r="W89" s="21">
        <f t="shared" si="91"/>
        <v>66</v>
      </c>
    </row>
    <row r="90" spans="2:24" x14ac:dyDescent="0.3">
      <c r="M90" s="77"/>
      <c r="N90" s="7" t="s">
        <v>155</v>
      </c>
      <c r="R90" s="21">
        <f>F15+F16+F19</f>
        <v>61.28</v>
      </c>
      <c r="S90" s="21">
        <f t="shared" ref="S90:W90" si="92">G15+G16+G19</f>
        <v>0</v>
      </c>
      <c r="T90" s="21">
        <f t="shared" si="92"/>
        <v>0</v>
      </c>
      <c r="U90" s="21">
        <f t="shared" si="92"/>
        <v>0</v>
      </c>
      <c r="V90" s="21">
        <f t="shared" si="92"/>
        <v>0</v>
      </c>
      <c r="W90" s="21">
        <f t="shared" si="92"/>
        <v>0</v>
      </c>
    </row>
    <row r="91" spans="2:24" x14ac:dyDescent="0.3">
      <c r="M91" s="77"/>
      <c r="N91" s="7" t="s">
        <v>156</v>
      </c>
      <c r="R91" s="21">
        <f>AND(R87&gt;0,R87&lt;$E$9)*(F75-SUM(R89:R90))</f>
        <v>0</v>
      </c>
      <c r="S91" s="21">
        <f t="shared" ref="S91:W91" si="93">AND(S87&gt;0,S87&lt;$E$9)*(G75-SUM(S89:S90))</f>
        <v>-0.78000000000000114</v>
      </c>
      <c r="T91" s="21">
        <f t="shared" si="93"/>
        <v>1.5</v>
      </c>
      <c r="U91" s="21">
        <f t="shared" si="93"/>
        <v>2</v>
      </c>
      <c r="V91" s="21">
        <f t="shared" si="93"/>
        <v>2</v>
      </c>
      <c r="W91" s="21">
        <f t="shared" si="93"/>
        <v>0</v>
      </c>
      <c r="X91" s="21"/>
    </row>
    <row r="92" spans="2:24" x14ac:dyDescent="0.3">
      <c r="M92" s="77"/>
      <c r="N92" s="7" t="s">
        <v>157</v>
      </c>
      <c r="R92" s="21">
        <f>(R87=$E$9)*(-R93-SUM(R89:R90))</f>
        <v>0</v>
      </c>
      <c r="S92" s="21">
        <f t="shared" ref="S92:W92" si="94">(S87=$E$9)*(-S93-SUM(S89:S90))</f>
        <v>0</v>
      </c>
      <c r="T92" s="21">
        <f t="shared" si="94"/>
        <v>0</v>
      </c>
      <c r="U92" s="21">
        <f t="shared" si="94"/>
        <v>0</v>
      </c>
      <c r="V92" s="21">
        <f t="shared" si="94"/>
        <v>0</v>
      </c>
      <c r="W92" s="21">
        <f t="shared" si="94"/>
        <v>2</v>
      </c>
      <c r="X92" s="21"/>
    </row>
    <row r="93" spans="2:24" ht="13.5" x14ac:dyDescent="0.45">
      <c r="M93" s="77"/>
      <c r="N93" s="7" t="s">
        <v>158</v>
      </c>
      <c r="R93" s="122">
        <f>-(R87=$E$9)*F75</f>
        <v>0</v>
      </c>
      <c r="S93" s="122">
        <f t="shared" ref="S93:W93" si="95">-(S87=$E$9)*G75</f>
        <v>0</v>
      </c>
      <c r="T93" s="122">
        <f t="shared" si="95"/>
        <v>0</v>
      </c>
      <c r="U93" s="122">
        <f t="shared" si="95"/>
        <v>0</v>
      </c>
      <c r="V93" s="122">
        <f t="shared" si="95"/>
        <v>0</v>
      </c>
      <c r="W93" s="122">
        <f t="shared" si="95"/>
        <v>-68</v>
      </c>
      <c r="X93" s="21"/>
    </row>
    <row r="94" spans="2:24" x14ac:dyDescent="0.3">
      <c r="M94" s="77"/>
      <c r="N94" s="17" t="s">
        <v>74</v>
      </c>
      <c r="O94" s="18"/>
      <c r="P94" s="18"/>
      <c r="Q94" s="18"/>
      <c r="R94" s="19">
        <f>SUM(R89:R93)</f>
        <v>61.28</v>
      </c>
      <c r="S94" s="19">
        <f t="shared" ref="S94:W94" si="96">SUM(S89:S93)</f>
        <v>60.5</v>
      </c>
      <c r="T94" s="19">
        <f t="shared" si="96"/>
        <v>62</v>
      </c>
      <c r="U94" s="19">
        <f t="shared" si="96"/>
        <v>64</v>
      </c>
      <c r="V94" s="19">
        <f t="shared" si="96"/>
        <v>66</v>
      </c>
      <c r="W94" s="19">
        <f t="shared" si="96"/>
        <v>0</v>
      </c>
      <c r="X94" s="21"/>
    </row>
    <row r="95" spans="2:24" x14ac:dyDescent="0.3">
      <c r="M95" s="77"/>
      <c r="R95" s="21"/>
      <c r="S95" s="21"/>
      <c r="T95" s="21"/>
      <c r="U95" s="21"/>
      <c r="V95" s="21"/>
      <c r="W95" s="21"/>
      <c r="X95" s="21"/>
    </row>
    <row r="96" spans="2:24" x14ac:dyDescent="0.3">
      <c r="M96" s="112" t="s">
        <v>36</v>
      </c>
      <c r="N96" s="111" t="s">
        <v>23</v>
      </c>
      <c r="R96" s="21"/>
      <c r="S96" s="21"/>
      <c r="T96" s="21"/>
      <c r="U96" s="21"/>
      <c r="V96" s="21"/>
      <c r="W96" s="21"/>
      <c r="X96" s="21"/>
    </row>
    <row r="97" spans="13:24" x14ac:dyDescent="0.3">
      <c r="M97" s="77"/>
      <c r="N97" s="28" t="s">
        <v>69</v>
      </c>
      <c r="R97" s="120">
        <v>0</v>
      </c>
      <c r="S97" s="21">
        <f>R100</f>
        <v>0.72</v>
      </c>
      <c r="T97" s="21">
        <f t="shared" ref="T97:W97" si="97">S100</f>
        <v>0.72</v>
      </c>
      <c r="U97" s="21">
        <f t="shared" si="97"/>
        <v>0.72</v>
      </c>
      <c r="V97" s="21">
        <f t="shared" si="97"/>
        <v>0.72</v>
      </c>
      <c r="W97" s="21">
        <f t="shared" si="97"/>
        <v>0.72</v>
      </c>
      <c r="X97" s="21"/>
    </row>
    <row r="98" spans="13:24" x14ac:dyDescent="0.3">
      <c r="M98" s="77"/>
      <c r="N98" s="7" t="s">
        <v>159</v>
      </c>
      <c r="R98" s="21">
        <f>F18</f>
        <v>0.72</v>
      </c>
      <c r="S98" s="21">
        <f t="shared" ref="S98:W98" si="98">G18</f>
        <v>0</v>
      </c>
      <c r="T98" s="21">
        <f t="shared" si="98"/>
        <v>0</v>
      </c>
      <c r="U98" s="21">
        <f t="shared" si="98"/>
        <v>0</v>
      </c>
      <c r="V98" s="21">
        <f t="shared" si="98"/>
        <v>0</v>
      </c>
      <c r="W98" s="21">
        <f t="shared" si="98"/>
        <v>0</v>
      </c>
      <c r="X98" s="21"/>
    </row>
    <row r="99" spans="13:24" ht="13.5" x14ac:dyDescent="0.45">
      <c r="M99" s="77"/>
      <c r="N99" s="7" t="s">
        <v>160</v>
      </c>
      <c r="R99" s="122">
        <f>-FM_2_FS!F54</f>
        <v>0</v>
      </c>
      <c r="S99" s="122">
        <f>-FM_2_FS!G54</f>
        <v>0</v>
      </c>
      <c r="T99" s="122">
        <f>-FM_2_FS!H54</f>
        <v>0</v>
      </c>
      <c r="U99" s="122">
        <f>-FM_2_FS!I54</f>
        <v>0</v>
      </c>
      <c r="V99" s="122">
        <f>-FM_2_FS!J54</f>
        <v>0</v>
      </c>
      <c r="W99" s="122">
        <f>-FM_2_FS!K54</f>
        <v>-0.72</v>
      </c>
      <c r="X99" s="21"/>
    </row>
    <row r="100" spans="13:24" x14ac:dyDescent="0.3">
      <c r="M100" s="77"/>
      <c r="N100" s="17" t="s">
        <v>74</v>
      </c>
      <c r="O100" s="18"/>
      <c r="P100" s="18"/>
      <c r="Q100" s="18"/>
      <c r="R100" s="19">
        <f>SUM(R97:R99)</f>
        <v>0.72</v>
      </c>
      <c r="S100" s="19">
        <f>SUM(S97:S99)</f>
        <v>0.72</v>
      </c>
      <c r="T100" s="19">
        <f t="shared" ref="T100:W100" si="99">SUM(T97:T99)</f>
        <v>0.72</v>
      </c>
      <c r="U100" s="19">
        <f t="shared" si="99"/>
        <v>0.72</v>
      </c>
      <c r="V100" s="19">
        <f t="shared" si="99"/>
        <v>0.72</v>
      </c>
      <c r="W100" s="19">
        <f t="shared" si="99"/>
        <v>0</v>
      </c>
      <c r="X100" s="21"/>
    </row>
    <row r="101" spans="13:24" x14ac:dyDescent="0.3">
      <c r="M101" s="77"/>
      <c r="R101" s="21"/>
      <c r="S101" s="21"/>
      <c r="T101" s="21"/>
      <c r="U101" s="21"/>
      <c r="V101" s="21"/>
      <c r="W101" s="21"/>
      <c r="X101" s="21"/>
    </row>
    <row r="102" spans="13:24" x14ac:dyDescent="0.3">
      <c r="M102" s="112" t="s">
        <v>54</v>
      </c>
      <c r="N102" s="111" t="s">
        <v>88</v>
      </c>
      <c r="R102" s="21"/>
      <c r="S102" s="21"/>
      <c r="T102" s="21"/>
      <c r="U102" s="21"/>
      <c r="V102" s="21"/>
      <c r="W102" s="21"/>
      <c r="X102" s="21"/>
    </row>
    <row r="103" spans="13:24" x14ac:dyDescent="0.3">
      <c r="M103" s="77"/>
      <c r="N103" s="28" t="s">
        <v>69</v>
      </c>
      <c r="R103" s="120">
        <v>0</v>
      </c>
      <c r="S103" s="21">
        <f>R108</f>
        <v>38</v>
      </c>
      <c r="T103" s="21">
        <f t="shared" ref="T103:W103" si="100">S108</f>
        <v>37.403040750051055</v>
      </c>
      <c r="U103" s="21">
        <f t="shared" si="100"/>
        <v>36.777725935729535</v>
      </c>
      <c r="V103" s="21">
        <f t="shared" si="100"/>
        <v>36.122708667727743</v>
      </c>
      <c r="W103" s="21">
        <f t="shared" si="100"/>
        <v>35.43657807949586</v>
      </c>
      <c r="X103" s="21"/>
    </row>
    <row r="104" spans="13:24" x14ac:dyDescent="0.3">
      <c r="N104" s="7" t="s">
        <v>161</v>
      </c>
      <c r="R104" s="21">
        <f>FM_2_FS!F81</f>
        <v>38</v>
      </c>
      <c r="S104" s="21">
        <f>FM_2_FS!G81</f>
        <v>0</v>
      </c>
      <c r="T104" s="21">
        <f>FM_2_FS!H81</f>
        <v>0</v>
      </c>
      <c r="U104" s="21">
        <f>FM_2_FS!I81</f>
        <v>0</v>
      </c>
      <c r="V104" s="21">
        <f>FM_2_FS!J81</f>
        <v>0</v>
      </c>
      <c r="W104" s="21">
        <f>FM_2_FS!K81</f>
        <v>0</v>
      </c>
      <c r="X104" s="21"/>
    </row>
    <row r="105" spans="13:24" ht="13.5" x14ac:dyDescent="0.45">
      <c r="N105" s="123" t="s">
        <v>162</v>
      </c>
      <c r="O105" s="79"/>
      <c r="P105" s="79"/>
      <c r="Q105" s="79"/>
      <c r="R105" s="83">
        <f>SUM(R106:R107)</f>
        <v>0</v>
      </c>
      <c r="S105" s="83">
        <f t="shared" ref="S105:W105" si="101">SUM(S106:S107)</f>
        <v>-0.59695924994894756</v>
      </c>
      <c r="T105" s="83">
        <f t="shared" si="101"/>
        <v>-0.62531481432152236</v>
      </c>
      <c r="U105" s="83">
        <f t="shared" si="101"/>
        <v>-0.65501726800179449</v>
      </c>
      <c r="V105" s="83">
        <f t="shared" si="101"/>
        <v>-0.68613058823187978</v>
      </c>
      <c r="W105" s="83">
        <f t="shared" si="101"/>
        <v>-35.43657807949586</v>
      </c>
      <c r="X105" s="21"/>
    </row>
    <row r="106" spans="13:24" x14ac:dyDescent="0.3">
      <c r="N106" s="108" t="s">
        <v>163</v>
      </c>
      <c r="R106" s="21">
        <f>-FM_2_FS!F83</f>
        <v>0</v>
      </c>
      <c r="S106" s="21">
        <f>-FM_2_FS!G83</f>
        <v>-0.59695924994894756</v>
      </c>
      <c r="T106" s="21">
        <f>-FM_2_FS!H83</f>
        <v>-0.62531481432152236</v>
      </c>
      <c r="U106" s="21">
        <f>-FM_2_FS!I83</f>
        <v>-0.65501726800179449</v>
      </c>
      <c r="V106" s="21">
        <f>-FM_2_FS!J83</f>
        <v>-0.68613058823187978</v>
      </c>
      <c r="W106" s="21">
        <f>-FM_2_FS!K83</f>
        <v>-0.71872179117289425</v>
      </c>
      <c r="X106" s="21"/>
    </row>
    <row r="107" spans="13:24" x14ac:dyDescent="0.3">
      <c r="N107" s="108" t="s">
        <v>164</v>
      </c>
      <c r="R107" s="21">
        <f>-FM_2_FS!F84</f>
        <v>0</v>
      </c>
      <c r="S107" s="21">
        <f>-FM_2_FS!G84</f>
        <v>0</v>
      </c>
      <c r="T107" s="21">
        <f>-FM_2_FS!H84</f>
        <v>0</v>
      </c>
      <c r="U107" s="21">
        <f>-FM_2_FS!I84</f>
        <v>0</v>
      </c>
      <c r="V107" s="21">
        <f>-FM_2_FS!J84</f>
        <v>0</v>
      </c>
      <c r="W107" s="21">
        <f>-FM_2_FS!K84</f>
        <v>-34.717856288322963</v>
      </c>
      <c r="X107" s="21"/>
    </row>
    <row r="108" spans="13:24" x14ac:dyDescent="0.3">
      <c r="N108" s="17" t="s">
        <v>74</v>
      </c>
      <c r="O108" s="18"/>
      <c r="P108" s="18"/>
      <c r="Q108" s="18"/>
      <c r="R108" s="19">
        <f>SUM(R103:R105)</f>
        <v>38</v>
      </c>
      <c r="S108" s="19">
        <f t="shared" ref="S108:W108" si="102">SUM(S103:S105)</f>
        <v>37.403040750051055</v>
      </c>
      <c r="T108" s="19">
        <f t="shared" si="102"/>
        <v>36.777725935729535</v>
      </c>
      <c r="U108" s="19">
        <f t="shared" si="102"/>
        <v>36.122708667727743</v>
      </c>
      <c r="V108" s="19">
        <f t="shared" si="102"/>
        <v>35.43657807949586</v>
      </c>
      <c r="W108" s="19">
        <f t="shared" si="102"/>
        <v>0</v>
      </c>
      <c r="X108" s="21"/>
    </row>
    <row r="109" spans="13:24" x14ac:dyDescent="0.3">
      <c r="X109" s="21"/>
    </row>
    <row r="110" spans="13:24" hidden="1" x14ac:dyDescent="0.3">
      <c r="X110" s="21"/>
    </row>
    <row r="111" spans="13:24" hidden="1" x14ac:dyDescent="0.3">
      <c r="X111" s="21"/>
    </row>
    <row r="112" spans="13:24" hidden="1" x14ac:dyDescent="0.3">
      <c r="M112" s="1"/>
      <c r="R112" s="21"/>
      <c r="S112" s="21"/>
      <c r="T112" s="21"/>
      <c r="U112" s="21"/>
      <c r="V112" s="21"/>
      <c r="W112" s="21"/>
      <c r="X112" s="21"/>
    </row>
    <row r="113" spans="13:24" hidden="1" x14ac:dyDescent="0.3">
      <c r="M113" s="1"/>
      <c r="R113" s="21"/>
      <c r="S113" s="21"/>
      <c r="T113" s="21"/>
      <c r="U113" s="21"/>
      <c r="V113" s="21"/>
      <c r="W113" s="21"/>
      <c r="X113" s="21"/>
    </row>
    <row r="114" spans="13:24" hidden="1" x14ac:dyDescent="0.3">
      <c r="M114" s="1"/>
    </row>
    <row r="115" spans="13:24" hidden="1" x14ac:dyDescent="0.3">
      <c r="M115" s="1"/>
    </row>
    <row r="116" spans="13:24" hidden="1" x14ac:dyDescent="0.3">
      <c r="M116" s="1"/>
    </row>
    <row r="117" spans="13:24" hidden="1" x14ac:dyDescent="0.3">
      <c r="M117" s="1"/>
    </row>
  </sheetData>
  <printOptions horizontalCentered="1"/>
  <pageMargins left="0.47244094488188981" right="0.47244094488188981" top="0.47244094488188981" bottom="0.47244094488188981" header="0.31496062992125984" footer="0.31496062992125984"/>
  <pageSetup paperSize="9" scale="90" orientation="portrait" r:id="rId1"/>
  <colBreaks count="1" manualBreakCount="1">
    <brk id="12" min="1" max="11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FM_2_FS</vt:lpstr>
      <vt:lpstr>FM_2_FS!Print_Area</vt:lpstr>
      <vt:lpstr>FM_2_FS!Print_Titles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Padmashri15 Iyer</dc:creator>
  <cp:lastModifiedBy>Padmashri15 Iyer</cp:lastModifiedBy>
  <cp:lastPrinted>2022-03-23T10:32:57Z</cp:lastPrinted>
  <dcterms:created xsi:type="dcterms:W3CDTF">2022-03-21T10:47:14Z</dcterms:created>
  <dcterms:modified xsi:type="dcterms:W3CDTF">2022-03-23T17:56:37Z</dcterms:modified>
</cp:coreProperties>
</file>